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alasmar\Desktop\Monthly\012019\"/>
    </mc:Choice>
  </mc:AlternateContent>
  <xr:revisionPtr revIDLastSave="0" documentId="13_ncr:1_{BAC81A5E-7BD4-4621-8C2E-81A69229D4F5}" xr6:coauthVersionLast="36" xr6:coauthVersionMax="36" xr10:uidLastSave="{00000000-0000-0000-0000-000000000000}"/>
  <bookViews>
    <workbookView xWindow="0" yWindow="0" windowWidth="28800" windowHeight="12225" xr2:uid="{E7138788-0866-4B34-BE1A-B77556DEEE44}"/>
  </bookViews>
  <sheets>
    <sheet name="Yearly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1" i="1" l="1"/>
  <c r="E130" i="1"/>
  <c r="E129" i="1"/>
  <c r="E128" i="1"/>
  <c r="E127" i="1"/>
  <c r="E126" i="1"/>
  <c r="E125" i="1"/>
  <c r="E124" i="1"/>
  <c r="E123" i="1"/>
  <c r="U118" i="1"/>
  <c r="T118" i="1"/>
  <c r="X117" i="1" s="1"/>
  <c r="S118" i="1"/>
  <c r="R118" i="1"/>
  <c r="K118" i="1"/>
  <c r="E118" i="1"/>
  <c r="D118" i="1"/>
  <c r="C118" i="1"/>
  <c r="B118" i="1"/>
  <c r="U117" i="1"/>
  <c r="T117" i="1"/>
  <c r="S117" i="1"/>
  <c r="W117" i="1" s="1"/>
  <c r="R117" i="1"/>
  <c r="V117" i="1" s="1"/>
  <c r="M117" i="1"/>
  <c r="H117" i="1"/>
  <c r="E117" i="1"/>
  <c r="D117" i="1"/>
  <c r="G117" i="1" s="1"/>
  <c r="C117" i="1"/>
  <c r="F117" i="1" s="1"/>
  <c r="B117" i="1"/>
  <c r="Y116" i="1"/>
  <c r="X116" i="1"/>
  <c r="W116" i="1"/>
  <c r="V116" i="1"/>
  <c r="P116" i="1"/>
  <c r="M116" i="1"/>
  <c r="Q116" i="1" s="1"/>
  <c r="L116" i="1"/>
  <c r="O116" i="1" s="1"/>
  <c r="K116" i="1"/>
  <c r="N116" i="1" s="1"/>
  <c r="J116" i="1"/>
  <c r="I116" i="1"/>
  <c r="H116" i="1"/>
  <c r="G116" i="1"/>
  <c r="F116" i="1"/>
  <c r="Y115" i="1"/>
  <c r="X115" i="1"/>
  <c r="W115" i="1"/>
  <c r="V115" i="1"/>
  <c r="P115" i="1"/>
  <c r="M115" i="1"/>
  <c r="Q115" i="1" s="1"/>
  <c r="L115" i="1"/>
  <c r="O115" i="1" s="1"/>
  <c r="K115" i="1"/>
  <c r="N115" i="1" s="1"/>
  <c r="J115" i="1"/>
  <c r="I115" i="1"/>
  <c r="H115" i="1"/>
  <c r="G115" i="1"/>
  <c r="F115" i="1"/>
  <c r="Y114" i="1"/>
  <c r="X114" i="1"/>
  <c r="W114" i="1"/>
  <c r="V114" i="1"/>
  <c r="P114" i="1"/>
  <c r="M114" i="1"/>
  <c r="Q114" i="1" s="1"/>
  <c r="L114" i="1"/>
  <c r="O114" i="1" s="1"/>
  <c r="K114" i="1"/>
  <c r="N114" i="1" s="1"/>
  <c r="J114" i="1"/>
  <c r="I114" i="1"/>
  <c r="H114" i="1"/>
  <c r="G114" i="1"/>
  <c r="F114" i="1"/>
  <c r="Y113" i="1"/>
  <c r="X113" i="1"/>
  <c r="W113" i="1"/>
  <c r="V113" i="1"/>
  <c r="P113" i="1"/>
  <c r="M113" i="1"/>
  <c r="Q113" i="1" s="1"/>
  <c r="L113" i="1"/>
  <c r="O113" i="1" s="1"/>
  <c r="K113" i="1"/>
  <c r="N113" i="1" s="1"/>
  <c r="J113" i="1"/>
  <c r="I113" i="1"/>
  <c r="H113" i="1"/>
  <c r="G113" i="1"/>
  <c r="F113" i="1"/>
  <c r="Y112" i="1"/>
  <c r="X112" i="1"/>
  <c r="W112" i="1"/>
  <c r="V112" i="1"/>
  <c r="P112" i="1"/>
  <c r="M112" i="1"/>
  <c r="Q112" i="1" s="1"/>
  <c r="L112" i="1"/>
  <c r="O112" i="1" s="1"/>
  <c r="K112" i="1"/>
  <c r="N112" i="1" s="1"/>
  <c r="J112" i="1"/>
  <c r="I112" i="1"/>
  <c r="H112" i="1"/>
  <c r="G112" i="1"/>
  <c r="F112" i="1"/>
  <c r="Y111" i="1"/>
  <c r="X111" i="1"/>
  <c r="W111" i="1"/>
  <c r="V111" i="1"/>
  <c r="P111" i="1"/>
  <c r="M111" i="1"/>
  <c r="Q111" i="1" s="1"/>
  <c r="L111" i="1"/>
  <c r="O111" i="1" s="1"/>
  <c r="K111" i="1"/>
  <c r="N111" i="1" s="1"/>
  <c r="J111" i="1"/>
  <c r="I111" i="1"/>
  <c r="H111" i="1"/>
  <c r="G111" i="1"/>
  <c r="F111" i="1"/>
  <c r="Y110" i="1"/>
  <c r="X110" i="1"/>
  <c r="W110" i="1"/>
  <c r="V110" i="1"/>
  <c r="P110" i="1"/>
  <c r="M110" i="1"/>
  <c r="Q110" i="1" s="1"/>
  <c r="L110" i="1"/>
  <c r="O110" i="1" s="1"/>
  <c r="K110" i="1"/>
  <c r="N110" i="1" s="1"/>
  <c r="J110" i="1"/>
  <c r="I110" i="1"/>
  <c r="H110" i="1"/>
  <c r="G110" i="1"/>
  <c r="F110" i="1"/>
  <c r="Y109" i="1"/>
  <c r="X109" i="1"/>
  <c r="W109" i="1"/>
  <c r="V109" i="1"/>
  <c r="P109" i="1"/>
  <c r="M109" i="1"/>
  <c r="Q109" i="1" s="1"/>
  <c r="L109" i="1"/>
  <c r="O109" i="1" s="1"/>
  <c r="K109" i="1"/>
  <c r="N109" i="1" s="1"/>
  <c r="J109" i="1"/>
  <c r="I109" i="1"/>
  <c r="H109" i="1"/>
  <c r="G109" i="1"/>
  <c r="F109" i="1"/>
  <c r="Y108" i="1"/>
  <c r="X108" i="1"/>
  <c r="W108" i="1"/>
  <c r="V108" i="1"/>
  <c r="P108" i="1"/>
  <c r="M108" i="1"/>
  <c r="Q108" i="1" s="1"/>
  <c r="L108" i="1"/>
  <c r="O108" i="1" s="1"/>
  <c r="K108" i="1"/>
  <c r="N108" i="1" s="1"/>
  <c r="J108" i="1"/>
  <c r="I108" i="1"/>
  <c r="H108" i="1"/>
  <c r="G108" i="1"/>
  <c r="F108" i="1"/>
  <c r="Y107" i="1"/>
  <c r="X107" i="1"/>
  <c r="W107" i="1"/>
  <c r="V107" i="1"/>
  <c r="P107" i="1"/>
  <c r="M107" i="1"/>
  <c r="Q107" i="1" s="1"/>
  <c r="L107" i="1"/>
  <c r="O107" i="1" s="1"/>
  <c r="K107" i="1"/>
  <c r="N107" i="1" s="1"/>
  <c r="J107" i="1"/>
  <c r="I107" i="1"/>
  <c r="H107" i="1"/>
  <c r="G107" i="1"/>
  <c r="F107" i="1"/>
  <c r="Y106" i="1"/>
  <c r="X106" i="1"/>
  <c r="W106" i="1"/>
  <c r="V106" i="1"/>
  <c r="P106" i="1"/>
  <c r="M106" i="1"/>
  <c r="Q106" i="1" s="1"/>
  <c r="L106" i="1"/>
  <c r="O106" i="1" s="1"/>
  <c r="K106" i="1"/>
  <c r="N106" i="1" s="1"/>
  <c r="J106" i="1"/>
  <c r="I106" i="1"/>
  <c r="H106" i="1"/>
  <c r="G106" i="1"/>
  <c r="F106" i="1"/>
  <c r="Y105" i="1"/>
  <c r="X105" i="1"/>
  <c r="W105" i="1"/>
  <c r="V105" i="1"/>
  <c r="P105" i="1"/>
  <c r="M105" i="1"/>
  <c r="Q105" i="1" s="1"/>
  <c r="L105" i="1"/>
  <c r="K105" i="1"/>
  <c r="K117" i="1" s="1"/>
  <c r="J105" i="1"/>
  <c r="J117" i="1" s="1"/>
  <c r="I105" i="1"/>
  <c r="H105" i="1"/>
  <c r="G105" i="1"/>
  <c r="F105" i="1"/>
  <c r="AH97" i="1"/>
  <c r="AH96" i="1"/>
  <c r="P95" i="1"/>
  <c r="M95" i="1"/>
  <c r="Q95" i="1" s="1"/>
  <c r="L95" i="1"/>
  <c r="O95" i="1" s="1"/>
  <c r="K95" i="1"/>
  <c r="N95" i="1" s="1"/>
  <c r="J95" i="1"/>
  <c r="P94" i="1"/>
  <c r="M94" i="1"/>
  <c r="Q94" i="1" s="1"/>
  <c r="L94" i="1"/>
  <c r="O94" i="1" s="1"/>
  <c r="K94" i="1"/>
  <c r="N94" i="1" s="1"/>
  <c r="J94" i="1"/>
  <c r="P93" i="1"/>
  <c r="M93" i="1"/>
  <c r="Q93" i="1" s="1"/>
  <c r="L93" i="1"/>
  <c r="O93" i="1" s="1"/>
  <c r="K93" i="1"/>
  <c r="N93" i="1" s="1"/>
  <c r="J93" i="1"/>
  <c r="P92" i="1"/>
  <c r="M92" i="1"/>
  <c r="Q92" i="1" s="1"/>
  <c r="L92" i="1"/>
  <c r="O92" i="1" s="1"/>
  <c r="K92" i="1"/>
  <c r="N92" i="1" s="1"/>
  <c r="J92" i="1"/>
  <c r="P91" i="1"/>
  <c r="M91" i="1"/>
  <c r="Q91" i="1" s="1"/>
  <c r="L91" i="1"/>
  <c r="O91" i="1" s="1"/>
  <c r="K91" i="1"/>
  <c r="N91" i="1" s="1"/>
  <c r="J91" i="1"/>
  <c r="P90" i="1"/>
  <c r="M90" i="1"/>
  <c r="Q90" i="1" s="1"/>
  <c r="L90" i="1"/>
  <c r="O90" i="1" s="1"/>
  <c r="K90" i="1"/>
  <c r="N90" i="1" s="1"/>
  <c r="J90" i="1"/>
  <c r="P89" i="1"/>
  <c r="M89" i="1"/>
  <c r="Q89" i="1" s="1"/>
  <c r="L89" i="1"/>
  <c r="O89" i="1" s="1"/>
  <c r="K89" i="1"/>
  <c r="N89" i="1" s="1"/>
  <c r="J89" i="1"/>
  <c r="Q88" i="1"/>
  <c r="M88" i="1"/>
  <c r="P88" i="1" s="1"/>
  <c r="L88" i="1"/>
  <c r="O88" i="1" s="1"/>
  <c r="K88" i="1"/>
  <c r="N88" i="1" s="1"/>
  <c r="J88" i="1"/>
  <c r="M87" i="1"/>
  <c r="Q87" i="1" s="1"/>
  <c r="L87" i="1"/>
  <c r="O87" i="1" s="1"/>
  <c r="K87" i="1"/>
  <c r="J87" i="1"/>
  <c r="N87" i="1" s="1"/>
  <c r="M86" i="1"/>
  <c r="Q86" i="1" s="1"/>
  <c r="L86" i="1"/>
  <c r="O86" i="1" s="1"/>
  <c r="K86" i="1"/>
  <c r="J86" i="1"/>
  <c r="N86" i="1" s="1"/>
  <c r="M85" i="1"/>
  <c r="Q85" i="1" s="1"/>
  <c r="L85" i="1"/>
  <c r="O85" i="1" s="1"/>
  <c r="K85" i="1"/>
  <c r="J85" i="1"/>
  <c r="N85" i="1" s="1"/>
  <c r="M84" i="1"/>
  <c r="M96" i="1" s="1"/>
  <c r="L84" i="1"/>
  <c r="L97" i="1" s="1"/>
  <c r="K84" i="1"/>
  <c r="J84" i="1"/>
  <c r="AO55" i="1"/>
  <c r="U95" i="1" s="1"/>
  <c r="AJ55" i="1"/>
  <c r="AG55" i="1"/>
  <c r="AD55" i="1"/>
  <c r="AC75" i="1" s="1"/>
  <c r="AA55" i="1"/>
  <c r="U75" i="1" s="1"/>
  <c r="X75" i="1" s="1"/>
  <c r="X55" i="1"/>
  <c r="W55" i="1"/>
  <c r="V55" i="1"/>
  <c r="U55" i="1"/>
  <c r="R55" i="1"/>
  <c r="M75" i="1" s="1"/>
  <c r="N55" i="1"/>
  <c r="O55" i="1" s="1"/>
  <c r="E75" i="1" s="1"/>
  <c r="M55" i="1"/>
  <c r="B55" i="1"/>
  <c r="AO54" i="1"/>
  <c r="U94" i="1" s="1"/>
  <c r="AJ54" i="1"/>
  <c r="AG54" i="1"/>
  <c r="AD54" i="1"/>
  <c r="AC74" i="1" s="1"/>
  <c r="AA54" i="1"/>
  <c r="U74" i="1" s="1"/>
  <c r="X74" i="1" s="1"/>
  <c r="W54" i="1"/>
  <c r="V54" i="1"/>
  <c r="X54" i="1" s="1"/>
  <c r="U54" i="1"/>
  <c r="E94" i="1" s="1"/>
  <c r="R54" i="1"/>
  <c r="M74" i="1" s="1"/>
  <c r="N54" i="1"/>
  <c r="O54" i="1" s="1"/>
  <c r="E74" i="1" s="1"/>
  <c r="M54" i="1"/>
  <c r="B54" i="1"/>
  <c r="AO53" i="1"/>
  <c r="U93" i="1" s="1"/>
  <c r="AJ53" i="1"/>
  <c r="AG53" i="1"/>
  <c r="AD53" i="1"/>
  <c r="AC73" i="1" s="1"/>
  <c r="AA53" i="1"/>
  <c r="U73" i="1" s="1"/>
  <c r="X73" i="1" s="1"/>
  <c r="X53" i="1"/>
  <c r="W53" i="1"/>
  <c r="V53" i="1"/>
  <c r="U53" i="1"/>
  <c r="R53" i="1"/>
  <c r="M73" i="1" s="1"/>
  <c r="N53" i="1"/>
  <c r="O53" i="1" s="1"/>
  <c r="E73" i="1" s="1"/>
  <c r="M53" i="1"/>
  <c r="B53" i="1"/>
  <c r="AO52" i="1"/>
  <c r="U92" i="1" s="1"/>
  <c r="AJ52" i="1"/>
  <c r="AG52" i="1"/>
  <c r="AD52" i="1"/>
  <c r="AC72" i="1" s="1"/>
  <c r="AF72" i="1" s="1"/>
  <c r="AA52" i="1"/>
  <c r="U72" i="1" s="1"/>
  <c r="X72" i="1" s="1"/>
  <c r="W52" i="1"/>
  <c r="X52" i="1" s="1"/>
  <c r="V52" i="1"/>
  <c r="U52" i="1"/>
  <c r="E92" i="1" s="1"/>
  <c r="R52" i="1"/>
  <c r="M72" i="1" s="1"/>
  <c r="N52" i="1"/>
  <c r="O52" i="1" s="1"/>
  <c r="E72" i="1" s="1"/>
  <c r="M52" i="1"/>
  <c r="B52" i="1"/>
  <c r="AO51" i="1"/>
  <c r="U91" i="1" s="1"/>
  <c r="AJ51" i="1"/>
  <c r="AG51" i="1"/>
  <c r="AD51" i="1"/>
  <c r="AC71" i="1" s="1"/>
  <c r="AA51" i="1"/>
  <c r="U71" i="1" s="1"/>
  <c r="X71" i="1" s="1"/>
  <c r="X51" i="1"/>
  <c r="W51" i="1"/>
  <c r="V51" i="1"/>
  <c r="U51" i="1"/>
  <c r="R51" i="1"/>
  <c r="M71" i="1" s="1"/>
  <c r="O51" i="1"/>
  <c r="E71" i="1" s="1"/>
  <c r="N51" i="1"/>
  <c r="M51" i="1"/>
  <c r="B51" i="1"/>
  <c r="AO50" i="1"/>
  <c r="U90" i="1" s="1"/>
  <c r="AJ50" i="1"/>
  <c r="AG50" i="1"/>
  <c r="AD50" i="1"/>
  <c r="AC70" i="1" s="1"/>
  <c r="AA50" i="1"/>
  <c r="U70" i="1" s="1"/>
  <c r="X70" i="1" s="1"/>
  <c r="W50" i="1"/>
  <c r="X50" i="1" s="1"/>
  <c r="V50" i="1"/>
  <c r="U50" i="1"/>
  <c r="E90" i="1" s="1"/>
  <c r="R50" i="1"/>
  <c r="M70" i="1" s="1"/>
  <c r="N50" i="1"/>
  <c r="O50" i="1" s="1"/>
  <c r="E70" i="1" s="1"/>
  <c r="M50" i="1"/>
  <c r="B50" i="1"/>
  <c r="AO49" i="1"/>
  <c r="U89" i="1" s="1"/>
  <c r="AJ49" i="1"/>
  <c r="AG49" i="1"/>
  <c r="AD49" i="1"/>
  <c r="AC69" i="1" s="1"/>
  <c r="AA49" i="1"/>
  <c r="U69" i="1" s="1"/>
  <c r="X69" i="1" s="1"/>
  <c r="X49" i="1"/>
  <c r="W49" i="1"/>
  <c r="V49" i="1"/>
  <c r="U49" i="1"/>
  <c r="R49" i="1"/>
  <c r="M69" i="1" s="1"/>
  <c r="O49" i="1"/>
  <c r="E69" i="1" s="1"/>
  <c r="N49" i="1"/>
  <c r="M49" i="1"/>
  <c r="B49" i="1"/>
  <c r="AO48" i="1"/>
  <c r="U88" i="1" s="1"/>
  <c r="AJ48" i="1"/>
  <c r="AG48" i="1"/>
  <c r="AD48" i="1"/>
  <c r="AC68" i="1" s="1"/>
  <c r="AA48" i="1"/>
  <c r="U68" i="1" s="1"/>
  <c r="X68" i="1" s="1"/>
  <c r="W48" i="1"/>
  <c r="X48" i="1" s="1"/>
  <c r="V48" i="1"/>
  <c r="U48" i="1"/>
  <c r="E88" i="1" s="1"/>
  <c r="R48" i="1"/>
  <c r="M68" i="1" s="1"/>
  <c r="N48" i="1"/>
  <c r="O48" i="1" s="1"/>
  <c r="E68" i="1" s="1"/>
  <c r="M48" i="1"/>
  <c r="B48" i="1"/>
  <c r="AO47" i="1"/>
  <c r="U87" i="1" s="1"/>
  <c r="AJ47" i="1"/>
  <c r="AG47" i="1"/>
  <c r="AD47" i="1"/>
  <c r="AC67" i="1" s="1"/>
  <c r="AA47" i="1"/>
  <c r="U67" i="1" s="1"/>
  <c r="X67" i="1" s="1"/>
  <c r="W47" i="1"/>
  <c r="X47" i="1" s="1"/>
  <c r="V47" i="1"/>
  <c r="U47" i="1"/>
  <c r="R47" i="1"/>
  <c r="M67" i="1" s="1"/>
  <c r="O47" i="1"/>
  <c r="E67" i="1" s="1"/>
  <c r="N47" i="1"/>
  <c r="M47" i="1"/>
  <c r="B47" i="1"/>
  <c r="AO46" i="1"/>
  <c r="U86" i="1" s="1"/>
  <c r="AJ46" i="1"/>
  <c r="AG46" i="1"/>
  <c r="AD46" i="1"/>
  <c r="AC66" i="1" s="1"/>
  <c r="AA46" i="1"/>
  <c r="U66" i="1" s="1"/>
  <c r="X66" i="1" s="1"/>
  <c r="W46" i="1"/>
  <c r="X46" i="1" s="1"/>
  <c r="V46" i="1"/>
  <c r="U46" i="1"/>
  <c r="E86" i="1" s="1"/>
  <c r="R46" i="1"/>
  <c r="M66" i="1" s="1"/>
  <c r="N46" i="1"/>
  <c r="O46" i="1" s="1"/>
  <c r="E66" i="1" s="1"/>
  <c r="M46" i="1"/>
  <c r="B46" i="1"/>
  <c r="AO45" i="1"/>
  <c r="U85" i="1" s="1"/>
  <c r="AJ45" i="1"/>
  <c r="AG45" i="1"/>
  <c r="AD45" i="1"/>
  <c r="AC65" i="1" s="1"/>
  <c r="AF65" i="1" s="1"/>
  <c r="AA45" i="1"/>
  <c r="U65" i="1" s="1"/>
  <c r="X65" i="1" s="1"/>
  <c r="W45" i="1"/>
  <c r="X45" i="1" s="1"/>
  <c r="V45" i="1"/>
  <c r="U45" i="1"/>
  <c r="R45" i="1"/>
  <c r="M65" i="1" s="1"/>
  <c r="O45" i="1"/>
  <c r="E65" i="1" s="1"/>
  <c r="N45" i="1"/>
  <c r="M45" i="1"/>
  <c r="B45" i="1"/>
  <c r="AO44" i="1"/>
  <c r="U84" i="1" s="1"/>
  <c r="AI44" i="1"/>
  <c r="AJ44" i="1" s="1"/>
  <c r="AH44" i="1"/>
  <c r="AG44" i="1"/>
  <c r="AD44" i="1"/>
  <c r="AC64" i="1" s="1"/>
  <c r="AA44" i="1"/>
  <c r="U64" i="1" s="1"/>
  <c r="W44" i="1"/>
  <c r="X44" i="1" s="1"/>
  <c r="V44" i="1"/>
  <c r="U44" i="1"/>
  <c r="R44" i="1"/>
  <c r="M64" i="1" s="1"/>
  <c r="O44" i="1"/>
  <c r="E64" i="1" s="1"/>
  <c r="N44" i="1"/>
  <c r="M44" i="1"/>
  <c r="B44" i="1"/>
  <c r="AO43" i="1"/>
  <c r="T95" i="1" s="1"/>
  <c r="AI43" i="1"/>
  <c r="AJ43" i="1" s="1"/>
  <c r="AH43" i="1"/>
  <c r="AG43" i="1"/>
  <c r="AD43" i="1"/>
  <c r="AB75" i="1" s="1"/>
  <c r="AA43" i="1"/>
  <c r="T75" i="1" s="1"/>
  <c r="W43" i="1"/>
  <c r="X43" i="1" s="1"/>
  <c r="V43" i="1"/>
  <c r="U43" i="1"/>
  <c r="R43" i="1"/>
  <c r="L75" i="1" s="1"/>
  <c r="O75" i="1" s="1"/>
  <c r="O43" i="1"/>
  <c r="D75" i="1" s="1"/>
  <c r="N43" i="1"/>
  <c r="M43" i="1"/>
  <c r="B43" i="1"/>
  <c r="AO42" i="1"/>
  <c r="T94" i="1" s="1"/>
  <c r="AI42" i="1"/>
  <c r="AJ42" i="1" s="1"/>
  <c r="AH42" i="1"/>
  <c r="AG42" i="1"/>
  <c r="AD42" i="1"/>
  <c r="AB74" i="1" s="1"/>
  <c r="AA42" i="1"/>
  <c r="T74" i="1" s="1"/>
  <c r="W42" i="1"/>
  <c r="X42" i="1" s="1"/>
  <c r="V42" i="1"/>
  <c r="U42" i="1"/>
  <c r="R42" i="1"/>
  <c r="L74" i="1" s="1"/>
  <c r="O42" i="1"/>
  <c r="D74" i="1" s="1"/>
  <c r="N42" i="1"/>
  <c r="M42" i="1"/>
  <c r="B42" i="1"/>
  <c r="AO41" i="1"/>
  <c r="T93" i="1" s="1"/>
  <c r="AI41" i="1"/>
  <c r="AJ41" i="1" s="1"/>
  <c r="AH41" i="1"/>
  <c r="AG41" i="1"/>
  <c r="AD41" i="1"/>
  <c r="AB73" i="1" s="1"/>
  <c r="AA41" i="1"/>
  <c r="T73" i="1" s="1"/>
  <c r="W41" i="1"/>
  <c r="X41" i="1" s="1"/>
  <c r="V41" i="1"/>
  <c r="U41" i="1"/>
  <c r="R41" i="1"/>
  <c r="L73" i="1" s="1"/>
  <c r="O41" i="1"/>
  <c r="D73" i="1" s="1"/>
  <c r="N41" i="1"/>
  <c r="M41" i="1"/>
  <c r="B41" i="1"/>
  <c r="AO40" i="1"/>
  <c r="T92" i="1" s="1"/>
  <c r="AI40" i="1"/>
  <c r="AJ40" i="1" s="1"/>
  <c r="AH40" i="1"/>
  <c r="AG40" i="1"/>
  <c r="AD40" i="1"/>
  <c r="AB72" i="1" s="1"/>
  <c r="AA40" i="1"/>
  <c r="T72" i="1" s="1"/>
  <c r="W40" i="1"/>
  <c r="X40" i="1" s="1"/>
  <c r="V40" i="1"/>
  <c r="U40" i="1"/>
  <c r="R40" i="1"/>
  <c r="L72" i="1" s="1"/>
  <c r="N40" i="1"/>
  <c r="M40" i="1"/>
  <c r="O40" i="1" s="1"/>
  <c r="D72" i="1" s="1"/>
  <c r="B40" i="1"/>
  <c r="AO39" i="1"/>
  <c r="T91" i="1" s="1"/>
  <c r="AI39" i="1"/>
  <c r="AJ39" i="1" s="1"/>
  <c r="AH39" i="1"/>
  <c r="AG39" i="1"/>
  <c r="AD39" i="1"/>
  <c r="AB71" i="1" s="1"/>
  <c r="AA39" i="1"/>
  <c r="T71" i="1" s="1"/>
  <c r="W39" i="1"/>
  <c r="X39" i="1" s="1"/>
  <c r="V39" i="1"/>
  <c r="U39" i="1"/>
  <c r="D91" i="1" s="1"/>
  <c r="R39" i="1"/>
  <c r="L71" i="1" s="1"/>
  <c r="N39" i="1"/>
  <c r="M39" i="1"/>
  <c r="O39" i="1" s="1"/>
  <c r="D71" i="1" s="1"/>
  <c r="B39" i="1"/>
  <c r="AO38" i="1"/>
  <c r="T90" i="1" s="1"/>
  <c r="AI38" i="1"/>
  <c r="AJ38" i="1" s="1"/>
  <c r="AH38" i="1"/>
  <c r="AG38" i="1"/>
  <c r="AD38" i="1"/>
  <c r="AB70" i="1" s="1"/>
  <c r="AA38" i="1"/>
  <c r="T70" i="1" s="1"/>
  <c r="W38" i="1"/>
  <c r="X38" i="1" s="1"/>
  <c r="V38" i="1"/>
  <c r="U38" i="1"/>
  <c r="D90" i="1" s="1"/>
  <c r="R38" i="1"/>
  <c r="L70" i="1" s="1"/>
  <c r="N38" i="1"/>
  <c r="M38" i="1"/>
  <c r="O38" i="1" s="1"/>
  <c r="D70" i="1" s="1"/>
  <c r="B38" i="1"/>
  <c r="AO37" i="1"/>
  <c r="T89" i="1" s="1"/>
  <c r="AI37" i="1"/>
  <c r="AJ37" i="1" s="1"/>
  <c r="AH37" i="1"/>
  <c r="AG37" i="1"/>
  <c r="AD37" i="1"/>
  <c r="AB69" i="1" s="1"/>
  <c r="AA37" i="1"/>
  <c r="T69" i="1" s="1"/>
  <c r="W37" i="1"/>
  <c r="X37" i="1" s="1"/>
  <c r="V37" i="1"/>
  <c r="U37" i="1"/>
  <c r="D89" i="1" s="1"/>
  <c r="R37" i="1"/>
  <c r="L69" i="1" s="1"/>
  <c r="O69" i="1" s="1"/>
  <c r="N37" i="1"/>
  <c r="M37" i="1"/>
  <c r="O37" i="1" s="1"/>
  <c r="D69" i="1" s="1"/>
  <c r="B37" i="1"/>
  <c r="AO36" i="1"/>
  <c r="T88" i="1" s="1"/>
  <c r="AI36" i="1"/>
  <c r="AJ36" i="1" s="1"/>
  <c r="AH36" i="1"/>
  <c r="AG36" i="1"/>
  <c r="AD36" i="1"/>
  <c r="AB68" i="1" s="1"/>
  <c r="AA36" i="1"/>
  <c r="T68" i="1" s="1"/>
  <c r="W36" i="1"/>
  <c r="X36" i="1" s="1"/>
  <c r="V36" i="1"/>
  <c r="U36" i="1"/>
  <c r="D88" i="1" s="1"/>
  <c r="R36" i="1"/>
  <c r="L68" i="1" s="1"/>
  <c r="N36" i="1"/>
  <c r="M36" i="1"/>
  <c r="O36" i="1" s="1"/>
  <c r="D68" i="1" s="1"/>
  <c r="B36" i="1"/>
  <c r="AO35" i="1"/>
  <c r="T87" i="1" s="1"/>
  <c r="AI35" i="1"/>
  <c r="AJ35" i="1" s="1"/>
  <c r="AH35" i="1"/>
  <c r="AG35" i="1"/>
  <c r="AD35" i="1"/>
  <c r="AB67" i="1" s="1"/>
  <c r="AA35" i="1"/>
  <c r="T67" i="1" s="1"/>
  <c r="W35" i="1"/>
  <c r="X35" i="1" s="1"/>
  <c r="V35" i="1"/>
  <c r="U35" i="1"/>
  <c r="D87" i="1" s="1"/>
  <c r="R35" i="1"/>
  <c r="L67" i="1" s="1"/>
  <c r="N35" i="1"/>
  <c r="M35" i="1"/>
  <c r="O35" i="1" s="1"/>
  <c r="D67" i="1" s="1"/>
  <c r="B35" i="1"/>
  <c r="AO34" i="1"/>
  <c r="T86" i="1" s="1"/>
  <c r="AI34" i="1"/>
  <c r="AJ34" i="1" s="1"/>
  <c r="AH34" i="1"/>
  <c r="AG34" i="1"/>
  <c r="AD34" i="1"/>
  <c r="AB66" i="1" s="1"/>
  <c r="AA34" i="1"/>
  <c r="T66" i="1" s="1"/>
  <c r="W34" i="1"/>
  <c r="X34" i="1" s="1"/>
  <c r="V34" i="1"/>
  <c r="U34" i="1"/>
  <c r="D86" i="1" s="1"/>
  <c r="R34" i="1"/>
  <c r="L66" i="1" s="1"/>
  <c r="N34" i="1"/>
  <c r="M34" i="1"/>
  <c r="O34" i="1" s="1"/>
  <c r="D66" i="1" s="1"/>
  <c r="B34" i="1"/>
  <c r="AO33" i="1"/>
  <c r="T85" i="1" s="1"/>
  <c r="AI33" i="1"/>
  <c r="AJ33" i="1" s="1"/>
  <c r="AH33" i="1"/>
  <c r="AG33" i="1"/>
  <c r="AD33" i="1"/>
  <c r="AB65" i="1" s="1"/>
  <c r="AA33" i="1"/>
  <c r="T65" i="1" s="1"/>
  <c r="W33" i="1"/>
  <c r="X33" i="1" s="1"/>
  <c r="V33" i="1"/>
  <c r="U33" i="1"/>
  <c r="D85" i="1" s="1"/>
  <c r="R33" i="1"/>
  <c r="L65" i="1" s="1"/>
  <c r="N33" i="1"/>
  <c r="M33" i="1"/>
  <c r="O33" i="1" s="1"/>
  <c r="D65" i="1" s="1"/>
  <c r="B33" i="1"/>
  <c r="AO32" i="1"/>
  <c r="T84" i="1" s="1"/>
  <c r="AI32" i="1"/>
  <c r="AJ32" i="1" s="1"/>
  <c r="AH32" i="1"/>
  <c r="AG32" i="1"/>
  <c r="AD32" i="1"/>
  <c r="AB64" i="1" s="1"/>
  <c r="AA32" i="1"/>
  <c r="T64" i="1" s="1"/>
  <c r="W32" i="1"/>
  <c r="X32" i="1" s="1"/>
  <c r="V32" i="1"/>
  <c r="U32" i="1"/>
  <c r="D84" i="1" s="1"/>
  <c r="R32" i="1"/>
  <c r="L64" i="1" s="1"/>
  <c r="N32" i="1"/>
  <c r="M32" i="1"/>
  <c r="O32" i="1" s="1"/>
  <c r="D64" i="1" s="1"/>
  <c r="B32" i="1"/>
  <c r="AO31" i="1"/>
  <c r="S95" i="1" s="1"/>
  <c r="AI31" i="1"/>
  <c r="AJ31" i="1" s="1"/>
  <c r="AH31" i="1"/>
  <c r="AG31" i="1"/>
  <c r="AD31" i="1"/>
  <c r="AA75" i="1" s="1"/>
  <c r="AA31" i="1"/>
  <c r="S75" i="1" s="1"/>
  <c r="W31" i="1"/>
  <c r="X31" i="1" s="1"/>
  <c r="V31" i="1"/>
  <c r="U31" i="1"/>
  <c r="C95" i="1" s="1"/>
  <c r="F95" i="1" s="1"/>
  <c r="R31" i="1"/>
  <c r="K75" i="1" s="1"/>
  <c r="N31" i="1"/>
  <c r="M31" i="1"/>
  <c r="O31" i="1" s="1"/>
  <c r="C75" i="1" s="1"/>
  <c r="B31" i="1"/>
  <c r="AO30" i="1"/>
  <c r="S94" i="1" s="1"/>
  <c r="AI30" i="1"/>
  <c r="AJ30" i="1" s="1"/>
  <c r="AH30" i="1"/>
  <c r="AG30" i="1"/>
  <c r="AD30" i="1"/>
  <c r="AA74" i="1" s="1"/>
  <c r="AA30" i="1"/>
  <c r="S74" i="1" s="1"/>
  <c r="W30" i="1"/>
  <c r="X30" i="1" s="1"/>
  <c r="V30" i="1"/>
  <c r="U30" i="1"/>
  <c r="C94" i="1" s="1"/>
  <c r="F94" i="1" s="1"/>
  <c r="R30" i="1"/>
  <c r="K74" i="1" s="1"/>
  <c r="N30" i="1"/>
  <c r="M30" i="1"/>
  <c r="O30" i="1" s="1"/>
  <c r="C74" i="1" s="1"/>
  <c r="B30" i="1"/>
  <c r="AO29" i="1"/>
  <c r="S93" i="1" s="1"/>
  <c r="AI29" i="1"/>
  <c r="AJ29" i="1" s="1"/>
  <c r="AH29" i="1"/>
  <c r="AG29" i="1"/>
  <c r="AD29" i="1"/>
  <c r="AA73" i="1" s="1"/>
  <c r="AA29" i="1"/>
  <c r="S73" i="1" s="1"/>
  <c r="W29" i="1"/>
  <c r="X29" i="1" s="1"/>
  <c r="V29" i="1"/>
  <c r="U29" i="1"/>
  <c r="C93" i="1" s="1"/>
  <c r="F93" i="1" s="1"/>
  <c r="R29" i="1"/>
  <c r="K73" i="1" s="1"/>
  <c r="N29" i="1"/>
  <c r="M29" i="1"/>
  <c r="O29" i="1" s="1"/>
  <c r="C73" i="1" s="1"/>
  <c r="B29" i="1"/>
  <c r="AO28" i="1"/>
  <c r="S92" i="1" s="1"/>
  <c r="AI28" i="1"/>
  <c r="AJ28" i="1" s="1"/>
  <c r="AH28" i="1"/>
  <c r="AG28" i="1"/>
  <c r="AD28" i="1"/>
  <c r="AA72" i="1" s="1"/>
  <c r="AA28" i="1"/>
  <c r="S72" i="1" s="1"/>
  <c r="W28" i="1"/>
  <c r="X28" i="1" s="1"/>
  <c r="V28" i="1"/>
  <c r="U28" i="1"/>
  <c r="C92" i="1" s="1"/>
  <c r="F92" i="1" s="1"/>
  <c r="R28" i="1"/>
  <c r="K72" i="1" s="1"/>
  <c r="N28" i="1"/>
  <c r="M28" i="1"/>
  <c r="O28" i="1" s="1"/>
  <c r="C72" i="1" s="1"/>
  <c r="B28" i="1"/>
  <c r="AO27" i="1"/>
  <c r="S91" i="1" s="1"/>
  <c r="AI27" i="1"/>
  <c r="AJ27" i="1" s="1"/>
  <c r="AH27" i="1"/>
  <c r="AG27" i="1"/>
  <c r="AD27" i="1"/>
  <c r="AA71" i="1" s="1"/>
  <c r="AA27" i="1"/>
  <c r="S71" i="1" s="1"/>
  <c r="W27" i="1"/>
  <c r="X27" i="1" s="1"/>
  <c r="V27" i="1"/>
  <c r="U27" i="1"/>
  <c r="C91" i="1" s="1"/>
  <c r="R27" i="1"/>
  <c r="K71" i="1" s="1"/>
  <c r="N27" i="1"/>
  <c r="M27" i="1"/>
  <c r="O27" i="1" s="1"/>
  <c r="C71" i="1" s="1"/>
  <c r="B27" i="1"/>
  <c r="AO26" i="1"/>
  <c r="S90" i="1" s="1"/>
  <c r="AI26" i="1"/>
  <c r="AJ26" i="1" s="1"/>
  <c r="AH26" i="1"/>
  <c r="AG26" i="1"/>
  <c r="AD26" i="1"/>
  <c r="AA70" i="1" s="1"/>
  <c r="AA26" i="1"/>
  <c r="S70" i="1" s="1"/>
  <c r="W26" i="1"/>
  <c r="X26" i="1" s="1"/>
  <c r="V26" i="1"/>
  <c r="U26" i="1"/>
  <c r="C90" i="1" s="1"/>
  <c r="R26" i="1"/>
  <c r="K70" i="1" s="1"/>
  <c r="N26" i="1"/>
  <c r="M26" i="1"/>
  <c r="O26" i="1" s="1"/>
  <c r="C70" i="1" s="1"/>
  <c r="B26" i="1"/>
  <c r="AO25" i="1"/>
  <c r="S89" i="1" s="1"/>
  <c r="AI25" i="1"/>
  <c r="AJ25" i="1" s="1"/>
  <c r="AH25" i="1"/>
  <c r="AG25" i="1"/>
  <c r="AD25" i="1"/>
  <c r="AA69" i="1" s="1"/>
  <c r="AA25" i="1"/>
  <c r="S69" i="1" s="1"/>
  <c r="W25" i="1"/>
  <c r="X25" i="1" s="1"/>
  <c r="V25" i="1"/>
  <c r="U25" i="1"/>
  <c r="C89" i="1" s="1"/>
  <c r="F89" i="1" s="1"/>
  <c r="R25" i="1"/>
  <c r="K69" i="1" s="1"/>
  <c r="N25" i="1"/>
  <c r="M25" i="1"/>
  <c r="O25" i="1" s="1"/>
  <c r="C69" i="1" s="1"/>
  <c r="B25" i="1"/>
  <c r="AO24" i="1"/>
  <c r="S88" i="1" s="1"/>
  <c r="AI24" i="1"/>
  <c r="AJ24" i="1" s="1"/>
  <c r="AH24" i="1"/>
  <c r="AG24" i="1"/>
  <c r="AD24" i="1"/>
  <c r="AA68" i="1" s="1"/>
  <c r="AA24" i="1"/>
  <c r="S68" i="1" s="1"/>
  <c r="W24" i="1"/>
  <c r="X24" i="1" s="1"/>
  <c r="V24" i="1"/>
  <c r="U24" i="1"/>
  <c r="C88" i="1" s="1"/>
  <c r="F88" i="1" s="1"/>
  <c r="R24" i="1"/>
  <c r="K68" i="1" s="1"/>
  <c r="N68" i="1" s="1"/>
  <c r="N24" i="1"/>
  <c r="M24" i="1"/>
  <c r="O24" i="1" s="1"/>
  <c r="C68" i="1" s="1"/>
  <c r="B24" i="1"/>
  <c r="AO23" i="1"/>
  <c r="S87" i="1" s="1"/>
  <c r="AI23" i="1"/>
  <c r="AJ23" i="1" s="1"/>
  <c r="AH23" i="1"/>
  <c r="AG23" i="1"/>
  <c r="AD23" i="1"/>
  <c r="AA67" i="1" s="1"/>
  <c r="AA23" i="1"/>
  <c r="S67" i="1" s="1"/>
  <c r="W23" i="1"/>
  <c r="X23" i="1" s="1"/>
  <c r="V23" i="1"/>
  <c r="U23" i="1"/>
  <c r="C87" i="1" s="1"/>
  <c r="F87" i="1" s="1"/>
  <c r="R23" i="1"/>
  <c r="K67" i="1" s="1"/>
  <c r="N23" i="1"/>
  <c r="M23" i="1"/>
  <c r="O23" i="1" s="1"/>
  <c r="C67" i="1" s="1"/>
  <c r="B23" i="1"/>
  <c r="AO22" i="1"/>
  <c r="S86" i="1" s="1"/>
  <c r="AI22" i="1"/>
  <c r="AJ22" i="1" s="1"/>
  <c r="AH22" i="1"/>
  <c r="AG22" i="1"/>
  <c r="AD22" i="1"/>
  <c r="AA66" i="1" s="1"/>
  <c r="AA22" i="1"/>
  <c r="S66" i="1" s="1"/>
  <c r="W22" i="1"/>
  <c r="X22" i="1" s="1"/>
  <c r="V22" i="1"/>
  <c r="U22" i="1"/>
  <c r="C86" i="1" s="1"/>
  <c r="R22" i="1"/>
  <c r="K66" i="1" s="1"/>
  <c r="N66" i="1" s="1"/>
  <c r="N22" i="1"/>
  <c r="M22" i="1"/>
  <c r="O22" i="1" s="1"/>
  <c r="C66" i="1" s="1"/>
  <c r="B22" i="1"/>
  <c r="AO21" i="1"/>
  <c r="S85" i="1" s="1"/>
  <c r="AI21" i="1"/>
  <c r="AJ21" i="1" s="1"/>
  <c r="AH21" i="1"/>
  <c r="AG21" i="1"/>
  <c r="AD21" i="1"/>
  <c r="AA65" i="1" s="1"/>
  <c r="AA21" i="1"/>
  <c r="S65" i="1" s="1"/>
  <c r="W21" i="1"/>
  <c r="X21" i="1" s="1"/>
  <c r="V21" i="1"/>
  <c r="U21" i="1"/>
  <c r="C85" i="1" s="1"/>
  <c r="R21" i="1"/>
  <c r="K65" i="1" s="1"/>
  <c r="N21" i="1"/>
  <c r="M21" i="1"/>
  <c r="O21" i="1" s="1"/>
  <c r="C65" i="1" s="1"/>
  <c r="B21" i="1"/>
  <c r="AO20" i="1"/>
  <c r="S84" i="1" s="1"/>
  <c r="AI20" i="1"/>
  <c r="AJ20" i="1" s="1"/>
  <c r="AH20" i="1"/>
  <c r="AG20" i="1"/>
  <c r="AD20" i="1"/>
  <c r="AA64" i="1" s="1"/>
  <c r="AA20" i="1"/>
  <c r="S64" i="1" s="1"/>
  <c r="W20" i="1"/>
  <c r="U20" i="1"/>
  <c r="C84" i="1" s="1"/>
  <c r="R20" i="1"/>
  <c r="K64" i="1" s="1"/>
  <c r="O20" i="1"/>
  <c r="C64" i="1" s="1"/>
  <c r="N20" i="1"/>
  <c r="M20" i="1"/>
  <c r="B20" i="1"/>
  <c r="AO19" i="1"/>
  <c r="R95" i="1" s="1"/>
  <c r="AI19" i="1"/>
  <c r="AJ19" i="1" s="1"/>
  <c r="AH19" i="1"/>
  <c r="AG19" i="1"/>
  <c r="AD19" i="1"/>
  <c r="Z75" i="1" s="1"/>
  <c r="AA19" i="1"/>
  <c r="R75" i="1" s="1"/>
  <c r="W19" i="1"/>
  <c r="X19" i="1" s="1"/>
  <c r="V19" i="1"/>
  <c r="U19" i="1"/>
  <c r="R19" i="1"/>
  <c r="J75" i="1" s="1"/>
  <c r="O19" i="1"/>
  <c r="B75" i="1" s="1"/>
  <c r="N19" i="1"/>
  <c r="M19" i="1"/>
  <c r="B19" i="1"/>
  <c r="AO18" i="1"/>
  <c r="R94" i="1" s="1"/>
  <c r="AI18" i="1"/>
  <c r="AJ18" i="1" s="1"/>
  <c r="AH18" i="1"/>
  <c r="AG18" i="1"/>
  <c r="AD18" i="1"/>
  <c r="Z74" i="1" s="1"/>
  <c r="AA18" i="1"/>
  <c r="R74" i="1" s="1"/>
  <c r="W18" i="1"/>
  <c r="X18" i="1" s="1"/>
  <c r="V18" i="1"/>
  <c r="U18" i="1"/>
  <c r="R18" i="1"/>
  <c r="J74" i="1" s="1"/>
  <c r="O18" i="1"/>
  <c r="B74" i="1" s="1"/>
  <c r="N18" i="1"/>
  <c r="M18" i="1"/>
  <c r="B18" i="1"/>
  <c r="AO17" i="1"/>
  <c r="R93" i="1" s="1"/>
  <c r="AI17" i="1"/>
  <c r="AJ17" i="1" s="1"/>
  <c r="AH17" i="1"/>
  <c r="AG17" i="1"/>
  <c r="AD17" i="1"/>
  <c r="Z73" i="1" s="1"/>
  <c r="AA17" i="1"/>
  <c r="R73" i="1" s="1"/>
  <c r="W17" i="1"/>
  <c r="X17" i="1" s="1"/>
  <c r="V17" i="1"/>
  <c r="U17" i="1"/>
  <c r="R17" i="1"/>
  <c r="J73" i="1" s="1"/>
  <c r="O17" i="1"/>
  <c r="B73" i="1" s="1"/>
  <c r="N17" i="1"/>
  <c r="M17" i="1"/>
  <c r="B17" i="1"/>
  <c r="AO16" i="1"/>
  <c r="R92" i="1" s="1"/>
  <c r="AI16" i="1"/>
  <c r="AJ16" i="1" s="1"/>
  <c r="AH16" i="1"/>
  <c r="AG16" i="1"/>
  <c r="AD16" i="1"/>
  <c r="Z72" i="1" s="1"/>
  <c r="AA16" i="1"/>
  <c r="R72" i="1" s="1"/>
  <c r="W16" i="1"/>
  <c r="X16" i="1" s="1"/>
  <c r="V16" i="1"/>
  <c r="U16" i="1"/>
  <c r="R16" i="1"/>
  <c r="J72" i="1" s="1"/>
  <c r="O16" i="1"/>
  <c r="B72" i="1" s="1"/>
  <c r="N16" i="1"/>
  <c r="M16" i="1"/>
  <c r="B16" i="1"/>
  <c r="AO15" i="1"/>
  <c r="R91" i="1" s="1"/>
  <c r="AI15" i="1"/>
  <c r="AJ15" i="1" s="1"/>
  <c r="AH15" i="1"/>
  <c r="AG15" i="1"/>
  <c r="AD15" i="1"/>
  <c r="Z71" i="1" s="1"/>
  <c r="AA15" i="1"/>
  <c r="R71" i="1" s="1"/>
  <c r="W15" i="1"/>
  <c r="X15" i="1" s="1"/>
  <c r="V15" i="1"/>
  <c r="U15" i="1"/>
  <c r="R15" i="1"/>
  <c r="J71" i="1" s="1"/>
  <c r="O15" i="1"/>
  <c r="B71" i="1" s="1"/>
  <c r="N15" i="1"/>
  <c r="M15" i="1"/>
  <c r="B15" i="1"/>
  <c r="AO14" i="1"/>
  <c r="R90" i="1" s="1"/>
  <c r="AI14" i="1"/>
  <c r="AJ14" i="1" s="1"/>
  <c r="AH14" i="1"/>
  <c r="AG14" i="1"/>
  <c r="AD14" i="1"/>
  <c r="Z70" i="1" s="1"/>
  <c r="AA14" i="1"/>
  <c r="R70" i="1" s="1"/>
  <c r="W14" i="1"/>
  <c r="X14" i="1" s="1"/>
  <c r="V14" i="1"/>
  <c r="U14" i="1"/>
  <c r="R14" i="1"/>
  <c r="J70" i="1" s="1"/>
  <c r="O14" i="1"/>
  <c r="B70" i="1" s="1"/>
  <c r="N14" i="1"/>
  <c r="M14" i="1"/>
  <c r="B14" i="1"/>
  <c r="AO13" i="1"/>
  <c r="R89" i="1" s="1"/>
  <c r="AI13" i="1"/>
  <c r="AJ13" i="1" s="1"/>
  <c r="AH13" i="1"/>
  <c r="AG13" i="1"/>
  <c r="AD13" i="1"/>
  <c r="Z69" i="1" s="1"/>
  <c r="AA13" i="1"/>
  <c r="R69" i="1" s="1"/>
  <c r="W13" i="1"/>
  <c r="X13" i="1" s="1"/>
  <c r="V13" i="1"/>
  <c r="U13" i="1"/>
  <c r="R13" i="1"/>
  <c r="J69" i="1" s="1"/>
  <c r="O13" i="1"/>
  <c r="B69" i="1" s="1"/>
  <c r="N13" i="1"/>
  <c r="M13" i="1"/>
  <c r="B13" i="1"/>
  <c r="AO12" i="1"/>
  <c r="R88" i="1" s="1"/>
  <c r="AI12" i="1"/>
  <c r="AJ12" i="1" s="1"/>
  <c r="AH12" i="1"/>
  <c r="AG12" i="1"/>
  <c r="AD12" i="1"/>
  <c r="Z68" i="1" s="1"/>
  <c r="AA12" i="1"/>
  <c r="R68" i="1" s="1"/>
  <c r="W12" i="1"/>
  <c r="X12" i="1" s="1"/>
  <c r="V12" i="1"/>
  <c r="U12" i="1"/>
  <c r="R12" i="1"/>
  <c r="J68" i="1" s="1"/>
  <c r="O12" i="1"/>
  <c r="B68" i="1" s="1"/>
  <c r="N12" i="1"/>
  <c r="M12" i="1"/>
  <c r="B12" i="1"/>
  <c r="AO11" i="1"/>
  <c r="R87" i="1" s="1"/>
  <c r="AI11" i="1"/>
  <c r="AJ11" i="1" s="1"/>
  <c r="AH11" i="1"/>
  <c r="AG11" i="1"/>
  <c r="AD11" i="1"/>
  <c r="Z67" i="1" s="1"/>
  <c r="AA11" i="1"/>
  <c r="R67" i="1" s="1"/>
  <c r="W11" i="1"/>
  <c r="X11" i="1" s="1"/>
  <c r="V11" i="1"/>
  <c r="U11" i="1"/>
  <c r="R11" i="1"/>
  <c r="J67" i="1" s="1"/>
  <c r="O11" i="1"/>
  <c r="B67" i="1" s="1"/>
  <c r="N11" i="1"/>
  <c r="M11" i="1"/>
  <c r="B11" i="1"/>
  <c r="AO10" i="1"/>
  <c r="R86" i="1" s="1"/>
  <c r="AI10" i="1"/>
  <c r="AJ10" i="1" s="1"/>
  <c r="AH10" i="1"/>
  <c r="AG10" i="1"/>
  <c r="AD10" i="1"/>
  <c r="Z66" i="1" s="1"/>
  <c r="AA10" i="1"/>
  <c r="R66" i="1" s="1"/>
  <c r="W10" i="1"/>
  <c r="X10" i="1" s="1"/>
  <c r="V10" i="1"/>
  <c r="U10" i="1"/>
  <c r="R10" i="1"/>
  <c r="J66" i="1" s="1"/>
  <c r="O10" i="1"/>
  <c r="B66" i="1" s="1"/>
  <c r="N10" i="1"/>
  <c r="M10" i="1"/>
  <c r="B10" i="1"/>
  <c r="AO9" i="1"/>
  <c r="R85" i="1" s="1"/>
  <c r="AI9" i="1"/>
  <c r="AJ9" i="1" s="1"/>
  <c r="AH9" i="1"/>
  <c r="AG9" i="1"/>
  <c r="AD9" i="1"/>
  <c r="Z65" i="1" s="1"/>
  <c r="AA9" i="1"/>
  <c r="R65" i="1" s="1"/>
  <c r="W9" i="1"/>
  <c r="X9" i="1" s="1"/>
  <c r="V9" i="1"/>
  <c r="U9" i="1"/>
  <c r="R9" i="1"/>
  <c r="J65" i="1" s="1"/>
  <c r="O9" i="1"/>
  <c r="B65" i="1" s="1"/>
  <c r="N9" i="1"/>
  <c r="M9" i="1"/>
  <c r="B9" i="1"/>
  <c r="AO8" i="1"/>
  <c r="R84" i="1" s="1"/>
  <c r="AI8" i="1"/>
  <c r="AJ8" i="1" s="1"/>
  <c r="AH8" i="1"/>
  <c r="AG8" i="1"/>
  <c r="AD8" i="1"/>
  <c r="Z64" i="1" s="1"/>
  <c r="AA8" i="1"/>
  <c r="R64" i="1" s="1"/>
  <c r="W8" i="1"/>
  <c r="X8" i="1" s="1"/>
  <c r="V8" i="1"/>
  <c r="U8" i="1"/>
  <c r="R8" i="1"/>
  <c r="J64" i="1" s="1"/>
  <c r="O8" i="1"/>
  <c r="B64" i="1" s="1"/>
  <c r="N8" i="1"/>
  <c r="M8" i="1"/>
  <c r="B8" i="1"/>
  <c r="AA87" i="1" l="1"/>
  <c r="F67" i="1"/>
  <c r="AA95" i="1"/>
  <c r="AD95" i="1" s="1"/>
  <c r="F75" i="1"/>
  <c r="AB87" i="1"/>
  <c r="AE87" i="1" s="1"/>
  <c r="G67" i="1"/>
  <c r="AB91" i="1"/>
  <c r="G71" i="1"/>
  <c r="AA86" i="1"/>
  <c r="F66" i="1"/>
  <c r="AA90" i="1"/>
  <c r="F70" i="1"/>
  <c r="AA94" i="1"/>
  <c r="F74" i="1"/>
  <c r="AB86" i="1"/>
  <c r="AE86" i="1" s="1"/>
  <c r="G66" i="1"/>
  <c r="AB90" i="1"/>
  <c r="G70" i="1"/>
  <c r="AA88" i="1"/>
  <c r="AD88" i="1" s="1"/>
  <c r="F68" i="1"/>
  <c r="AA92" i="1"/>
  <c r="F72" i="1"/>
  <c r="D77" i="1"/>
  <c r="D76" i="1"/>
  <c r="AB84" i="1"/>
  <c r="G64" i="1"/>
  <c r="AB88" i="1"/>
  <c r="AE88" i="1" s="1"/>
  <c r="G68" i="1"/>
  <c r="G72" i="1"/>
  <c r="AA91" i="1"/>
  <c r="F71" i="1"/>
  <c r="AA85" i="1"/>
  <c r="F65" i="1"/>
  <c r="AA89" i="1"/>
  <c r="F69" i="1"/>
  <c r="AA93" i="1"/>
  <c r="F73" i="1"/>
  <c r="AB85" i="1"/>
  <c r="AE85" i="1" s="1"/>
  <c r="G65" i="1"/>
  <c r="AB89" i="1"/>
  <c r="G69" i="1"/>
  <c r="Z93" i="1"/>
  <c r="J77" i="1"/>
  <c r="J76" i="1"/>
  <c r="K77" i="1"/>
  <c r="K76" i="1"/>
  <c r="N64" i="1"/>
  <c r="AA76" i="1"/>
  <c r="AA77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B77" i="1"/>
  <c r="AB76" i="1"/>
  <c r="AE76" i="1" s="1"/>
  <c r="AE64" i="1"/>
  <c r="AE65" i="1"/>
  <c r="AE66" i="1"/>
  <c r="AE67" i="1"/>
  <c r="AE68" i="1"/>
  <c r="AE69" i="1"/>
  <c r="AE70" i="1"/>
  <c r="O72" i="1"/>
  <c r="W72" i="1"/>
  <c r="M76" i="1"/>
  <c r="M77" i="1"/>
  <c r="Q64" i="1"/>
  <c r="P64" i="1"/>
  <c r="U76" i="1"/>
  <c r="U77" i="1"/>
  <c r="X64" i="1"/>
  <c r="AG66" i="1"/>
  <c r="AF67" i="1"/>
  <c r="AF68" i="1"/>
  <c r="AG67" i="1"/>
  <c r="P69" i="1"/>
  <c r="Q69" i="1"/>
  <c r="AC90" i="1"/>
  <c r="H70" i="1"/>
  <c r="I70" i="1"/>
  <c r="AF71" i="1"/>
  <c r="AG70" i="1"/>
  <c r="Z84" i="1"/>
  <c r="B77" i="1"/>
  <c r="B76" i="1"/>
  <c r="B84" i="1"/>
  <c r="B88" i="1"/>
  <c r="B89" i="1"/>
  <c r="Z89" i="1" s="1"/>
  <c r="B90" i="1"/>
  <c r="Z90" i="1" s="1"/>
  <c r="B91" i="1"/>
  <c r="Z91" i="1" s="1"/>
  <c r="B92" i="1"/>
  <c r="B93" i="1"/>
  <c r="B94" i="1"/>
  <c r="Z94" i="1" s="1"/>
  <c r="B95" i="1"/>
  <c r="C97" i="1"/>
  <c r="C96" i="1"/>
  <c r="S97" i="1"/>
  <c r="S96" i="1"/>
  <c r="V84" i="1"/>
  <c r="V85" i="1"/>
  <c r="V86" i="1"/>
  <c r="V87" i="1"/>
  <c r="V88" i="1"/>
  <c r="V89" i="1"/>
  <c r="V90" i="1"/>
  <c r="V91" i="1"/>
  <c r="V92" i="1"/>
  <c r="V93" i="1"/>
  <c r="V94" i="1"/>
  <c r="V95" i="1"/>
  <c r="T97" i="1"/>
  <c r="T96" i="1"/>
  <c r="W96" i="1" s="1"/>
  <c r="W84" i="1"/>
  <c r="W85" i="1"/>
  <c r="W86" i="1"/>
  <c r="W87" i="1"/>
  <c r="W88" i="1"/>
  <c r="W89" i="1"/>
  <c r="W90" i="1"/>
  <c r="W92" i="1"/>
  <c r="G73" i="1"/>
  <c r="AC76" i="1"/>
  <c r="AG75" i="1" s="1"/>
  <c r="AC77" i="1"/>
  <c r="AF76" i="1" s="1"/>
  <c r="AG64" i="1"/>
  <c r="AF64" i="1"/>
  <c r="I65" i="1"/>
  <c r="H65" i="1"/>
  <c r="AC86" i="1"/>
  <c r="I66" i="1"/>
  <c r="H66" i="1"/>
  <c r="P70" i="1"/>
  <c r="Q70" i="1"/>
  <c r="H71" i="1"/>
  <c r="I71" i="1"/>
  <c r="R76" i="1"/>
  <c r="R77" i="1"/>
  <c r="B85" i="1"/>
  <c r="Z85" i="1" s="1"/>
  <c r="B86" i="1"/>
  <c r="Z86" i="1" s="1"/>
  <c r="B87" i="1"/>
  <c r="Z87" i="1" s="1"/>
  <c r="Z76" i="1"/>
  <c r="Z77" i="1"/>
  <c r="N65" i="1"/>
  <c r="N67" i="1"/>
  <c r="N69" i="1"/>
  <c r="N70" i="1"/>
  <c r="N71" i="1"/>
  <c r="N72" i="1"/>
  <c r="N73" i="1"/>
  <c r="N74" i="1"/>
  <c r="N75" i="1"/>
  <c r="L77" i="1"/>
  <c r="L76" i="1"/>
  <c r="O76" i="1" s="1"/>
  <c r="O65" i="1"/>
  <c r="O67" i="1"/>
  <c r="O70" i="1"/>
  <c r="O71" i="1"/>
  <c r="W71" i="1"/>
  <c r="Y71" i="1"/>
  <c r="Q65" i="1"/>
  <c r="P65" i="1"/>
  <c r="Q66" i="1"/>
  <c r="P66" i="1"/>
  <c r="I67" i="1"/>
  <c r="H67" i="1"/>
  <c r="AC88" i="1"/>
  <c r="I68" i="1"/>
  <c r="H68" i="1"/>
  <c r="AF69" i="1"/>
  <c r="AG68" i="1"/>
  <c r="AF70" i="1"/>
  <c r="AG69" i="1"/>
  <c r="P71" i="1"/>
  <c r="Q71" i="1"/>
  <c r="AC92" i="1"/>
  <c r="I72" i="1"/>
  <c r="H72" i="1"/>
  <c r="H73" i="1"/>
  <c r="I73" i="1"/>
  <c r="R97" i="1"/>
  <c r="R96" i="1"/>
  <c r="Z88" i="1"/>
  <c r="Z92" i="1"/>
  <c r="Z95" i="1"/>
  <c r="C77" i="1"/>
  <c r="C76" i="1"/>
  <c r="AA84" i="1"/>
  <c r="F64" i="1"/>
  <c r="S77" i="1"/>
  <c r="S76" i="1"/>
  <c r="V76" i="1" s="1"/>
  <c r="V64" i="1"/>
  <c r="V65" i="1"/>
  <c r="V66" i="1"/>
  <c r="V67" i="1"/>
  <c r="V68" i="1"/>
  <c r="V69" i="1"/>
  <c r="V70" i="1"/>
  <c r="V71" i="1"/>
  <c r="V72" i="1"/>
  <c r="V73" i="1"/>
  <c r="V74" i="1"/>
  <c r="V75" i="1"/>
  <c r="D97" i="1"/>
  <c r="T77" i="1"/>
  <c r="T76" i="1"/>
  <c r="W76" i="1" s="1"/>
  <c r="Y64" i="1"/>
  <c r="W64" i="1"/>
  <c r="G85" i="1"/>
  <c r="Y65" i="1"/>
  <c r="W65" i="1"/>
  <c r="G86" i="1"/>
  <c r="W66" i="1"/>
  <c r="Y66" i="1"/>
  <c r="W67" i="1"/>
  <c r="Y67" i="1"/>
  <c r="W68" i="1"/>
  <c r="Y68" i="1"/>
  <c r="W69" i="1"/>
  <c r="Y69" i="1"/>
  <c r="G90" i="1"/>
  <c r="W70" i="1"/>
  <c r="Y70" i="1"/>
  <c r="G91" i="1"/>
  <c r="AE71" i="1"/>
  <c r="W91" i="1"/>
  <c r="AC84" i="1"/>
  <c r="E77" i="1"/>
  <c r="E76" i="1"/>
  <c r="I64" i="1"/>
  <c r="H64" i="1"/>
  <c r="AG65" i="1"/>
  <c r="AF66" i="1"/>
  <c r="Q67" i="1"/>
  <c r="P67" i="1"/>
  <c r="P68" i="1"/>
  <c r="Q68" i="1"/>
  <c r="H69" i="1"/>
  <c r="I69" i="1"/>
  <c r="AC94" i="1"/>
  <c r="H74" i="1"/>
  <c r="I74" i="1"/>
  <c r="H75" i="1"/>
  <c r="I75" i="1"/>
  <c r="AE72" i="1"/>
  <c r="AE73" i="1"/>
  <c r="AE74" i="1"/>
  <c r="AE75" i="1"/>
  <c r="P72" i="1"/>
  <c r="Q72" i="1"/>
  <c r="AF73" i="1"/>
  <c r="AG72" i="1"/>
  <c r="P74" i="1"/>
  <c r="Q74" i="1"/>
  <c r="AF75" i="1"/>
  <c r="AG74" i="1"/>
  <c r="AG71" i="1"/>
  <c r="W93" i="1"/>
  <c r="G74" i="1"/>
  <c r="W94" i="1"/>
  <c r="G75" i="1"/>
  <c r="W95" i="1"/>
  <c r="U97" i="1"/>
  <c r="X96" i="1" s="1"/>
  <c r="Y84" i="1"/>
  <c r="X84" i="1"/>
  <c r="U96" i="1"/>
  <c r="I86" i="1"/>
  <c r="H86" i="1"/>
  <c r="Y86" i="1"/>
  <c r="X86" i="1"/>
  <c r="H88" i="1"/>
  <c r="I88" i="1"/>
  <c r="Y88" i="1"/>
  <c r="X88" i="1"/>
  <c r="I90" i="1"/>
  <c r="H90" i="1"/>
  <c r="Y90" i="1"/>
  <c r="X90" i="1"/>
  <c r="I92" i="1"/>
  <c r="H92" i="1"/>
  <c r="Y92" i="1"/>
  <c r="X92" i="1"/>
  <c r="I94" i="1"/>
  <c r="H94" i="1"/>
  <c r="Y94" i="1"/>
  <c r="X94" i="1"/>
  <c r="O73" i="1"/>
  <c r="O74" i="1"/>
  <c r="P73" i="1"/>
  <c r="Q73" i="1"/>
  <c r="AF74" i="1"/>
  <c r="AG73" i="1"/>
  <c r="P75" i="1"/>
  <c r="Q75" i="1"/>
  <c r="D92" i="1"/>
  <c r="AB92" i="1" s="1"/>
  <c r="AE92" i="1" s="1"/>
  <c r="Y72" i="1"/>
  <c r="D93" i="1"/>
  <c r="AB93" i="1" s="1"/>
  <c r="AE93" i="1" s="1"/>
  <c r="W73" i="1"/>
  <c r="Y73" i="1"/>
  <c r="D94" i="1"/>
  <c r="AB94" i="1" s="1"/>
  <c r="AE94" i="1" s="1"/>
  <c r="W74" i="1"/>
  <c r="Y74" i="1"/>
  <c r="D95" i="1"/>
  <c r="AB95" i="1" s="1"/>
  <c r="AE95" i="1" s="1"/>
  <c r="W75" i="1"/>
  <c r="Y75" i="1"/>
  <c r="E84" i="1"/>
  <c r="E85" i="1"/>
  <c r="Y85" i="1"/>
  <c r="X85" i="1"/>
  <c r="E87" i="1"/>
  <c r="Y87" i="1"/>
  <c r="X87" i="1"/>
  <c r="E89" i="1"/>
  <c r="AC89" i="1" s="1"/>
  <c r="Y89" i="1"/>
  <c r="X89" i="1"/>
  <c r="E91" i="1"/>
  <c r="Y91" i="1"/>
  <c r="X91" i="1"/>
  <c r="E93" i="1"/>
  <c r="Y93" i="1"/>
  <c r="X93" i="1"/>
  <c r="E95" i="1"/>
  <c r="Y95" i="1"/>
  <c r="X95" i="1"/>
  <c r="K96" i="1"/>
  <c r="K97" i="1"/>
  <c r="O84" i="1"/>
  <c r="L118" i="1"/>
  <c r="L117" i="1"/>
  <c r="O117" i="1" s="1"/>
  <c r="O105" i="1"/>
  <c r="P84" i="1"/>
  <c r="P85" i="1"/>
  <c r="P86" i="1"/>
  <c r="P87" i="1"/>
  <c r="Q84" i="1"/>
  <c r="L96" i="1"/>
  <c r="M97" i="1"/>
  <c r="P96" i="1" s="1"/>
  <c r="J97" i="1"/>
  <c r="J96" i="1"/>
  <c r="N84" i="1"/>
  <c r="N117" i="1"/>
  <c r="N105" i="1"/>
  <c r="M118" i="1"/>
  <c r="P117" i="1" s="1"/>
  <c r="J118" i="1"/>
  <c r="AG89" i="1" l="1"/>
  <c r="AI89" i="1"/>
  <c r="AF89" i="1"/>
  <c r="I93" i="1"/>
  <c r="H93" i="1"/>
  <c r="I85" i="1"/>
  <c r="H85" i="1"/>
  <c r="AA96" i="1"/>
  <c r="AA97" i="1"/>
  <c r="AD84" i="1"/>
  <c r="I95" i="1"/>
  <c r="H95" i="1"/>
  <c r="O96" i="1"/>
  <c r="I91" i="1"/>
  <c r="H91" i="1"/>
  <c r="AC95" i="1"/>
  <c r="H76" i="1"/>
  <c r="AC93" i="1"/>
  <c r="AG88" i="1"/>
  <c r="AI88" i="1"/>
  <c r="AF88" i="1"/>
  <c r="AI86" i="1"/>
  <c r="AG86" i="1"/>
  <c r="AF86" i="1"/>
  <c r="V96" i="1"/>
  <c r="B97" i="1"/>
  <c r="B96" i="1"/>
  <c r="F96" i="1" s="1"/>
  <c r="AG90" i="1"/>
  <c r="AI90" i="1"/>
  <c r="AF90" i="1"/>
  <c r="X76" i="1"/>
  <c r="P76" i="1"/>
  <c r="N76" i="1"/>
  <c r="G76" i="1"/>
  <c r="AD89" i="1"/>
  <c r="AD90" i="1"/>
  <c r="I87" i="1"/>
  <c r="H87" i="1"/>
  <c r="F76" i="1"/>
  <c r="AD76" i="1"/>
  <c r="AI84" i="1"/>
  <c r="AG84" i="1"/>
  <c r="AF84" i="1"/>
  <c r="AC97" i="1"/>
  <c r="D96" i="1"/>
  <c r="G96" i="1" s="1"/>
  <c r="AD91" i="1"/>
  <c r="AE91" i="1"/>
  <c r="E96" i="1"/>
  <c r="I84" i="1"/>
  <c r="E97" i="1"/>
  <c r="H96" i="1" s="1"/>
  <c r="H84" i="1"/>
  <c r="N96" i="1"/>
  <c r="I89" i="1"/>
  <c r="H89" i="1"/>
  <c r="AG94" i="1"/>
  <c r="AI94" i="1"/>
  <c r="AF94" i="1"/>
  <c r="AG92" i="1"/>
  <c r="AI92" i="1"/>
  <c r="AF92" i="1"/>
  <c r="AC87" i="1"/>
  <c r="AC91" i="1"/>
  <c r="AC85" i="1"/>
  <c r="Z97" i="1"/>
  <c r="Z96" i="1"/>
  <c r="AE89" i="1"/>
  <c r="AD93" i="1"/>
  <c r="AD85" i="1"/>
  <c r="AB97" i="1"/>
  <c r="AI96" i="1" s="1"/>
  <c r="AB96" i="1"/>
  <c r="AE96" i="1" s="1"/>
  <c r="AE84" i="1"/>
  <c r="AD92" i="1"/>
  <c r="AE90" i="1"/>
  <c r="AD94" i="1"/>
  <c r="AD86" i="1"/>
  <c r="AD87" i="1"/>
  <c r="AG91" i="1" l="1"/>
  <c r="AI91" i="1"/>
  <c r="AF91" i="1"/>
  <c r="AG95" i="1"/>
  <c r="AI95" i="1"/>
  <c r="AF95" i="1"/>
  <c r="AD96" i="1"/>
  <c r="AI87" i="1"/>
  <c r="AF87" i="1"/>
  <c r="AG87" i="1"/>
  <c r="AF96" i="1"/>
  <c r="C132" i="1"/>
  <c r="E132" i="1" s="1"/>
  <c r="AC96" i="1"/>
  <c r="AG93" i="1"/>
  <c r="AI93" i="1"/>
  <c r="AF93" i="1"/>
  <c r="AI85" i="1"/>
  <c r="AG85" i="1"/>
  <c r="AF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a.khaled</author>
    <author>F.OMISH</author>
    <author>OPSPLNCARG</author>
  </authors>
  <commentList>
    <comment ref="C6" authorId="0" shapeId="0" xr:uid="{C45EB03D-17F2-4574-A093-8362443608D5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 xr:uid="{5A1F8E62-4C4E-4A51-B9F7-71F0924356F5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 xr:uid="{75C6A516-F6F2-4E0F-8E3A-0FBED8AB34E8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 xr:uid="{E4FFC68A-0754-4528-A93F-F66EA074724D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 xr:uid="{63F38EB4-33F6-4F4A-BEE1-D51F9FE59577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 xr:uid="{10EF2449-27D5-4A47-97D8-5A137C7C24B0}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2" authorId="0" shapeId="0" xr:uid="{E2331762-A746-466A-8507-69D6F1505005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3" authorId="0" shapeId="0" xr:uid="{123FDB4B-DF26-4C74-9A72-68F32F13D35A}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21" authorId="2" shapeId="0" xr:uid="{EDF02AEB-A1B3-4FAF-B109-D077AC48F9F2}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<sst xmlns="http://schemas.openxmlformats.org/spreadsheetml/2006/main" count="217" uniqueCount="173">
  <si>
    <t>ACT monthly containers statistics  2016 - 2019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</si>
  <si>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</si>
  <si>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</si>
  <si>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</si>
  <si>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</si>
  <si>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</si>
  <si>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</si>
  <si>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</si>
  <si>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</si>
  <si>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</si>
  <si>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</si>
  <si>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</si>
  <si>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</si>
  <si>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</si>
  <si>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</si>
  <si>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</si>
  <si>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</si>
  <si>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</si>
  <si>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</si>
  <si>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</si>
  <si>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</si>
  <si>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</si>
  <si>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</si>
  <si>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</si>
  <si>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</si>
  <si>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</si>
  <si>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</si>
  <si>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</si>
  <si>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</si>
  <si>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</si>
  <si>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</si>
  <si>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</si>
  <si>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</si>
  <si>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</si>
  <si>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</si>
  <si>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</si>
  <si>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</si>
  <si>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</si>
  <si>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</si>
  <si>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</si>
  <si>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</si>
  <si>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</si>
  <si>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</si>
  <si>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</si>
  <si>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</si>
  <si>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</si>
  <si>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</si>
  <si>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</si>
  <si>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</si>
  <si>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</si>
  <si>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</si>
  <si>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</si>
  <si>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</si>
  <si>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</si>
  <si>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</si>
  <si>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</si>
  <si>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</si>
  <si>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</si>
  <si>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2016</t>
  </si>
  <si>
    <t>IF 2017</t>
  </si>
  <si>
    <t>IF 2018</t>
  </si>
  <si>
    <t>IF 2019</t>
  </si>
  <si>
    <t>IF 17-16 DIF%</t>
  </si>
  <si>
    <t>IF 18-17 DIF%</t>
  </si>
  <si>
    <t>IF 19-18 DIF%</t>
  </si>
  <si>
    <t>IF  with last month</t>
  </si>
  <si>
    <t>IE 2016</t>
  </si>
  <si>
    <t>IE 2017</t>
  </si>
  <si>
    <t>IE 2018</t>
  </si>
  <si>
    <t>IE 2019</t>
  </si>
  <si>
    <t>IE 17-16 DIF%</t>
  </si>
  <si>
    <t>IE 18-17 DIF%</t>
  </si>
  <si>
    <t>IE 19-17 DIF%</t>
  </si>
  <si>
    <t>IE  with last month</t>
  </si>
  <si>
    <t>EF 2016</t>
  </si>
  <si>
    <t>EF 2017</t>
  </si>
  <si>
    <t>EF 2018</t>
  </si>
  <si>
    <t>EF 2019</t>
  </si>
  <si>
    <t>EF 17-16 DIF%</t>
  </si>
  <si>
    <t>EF 18-17 DIF%</t>
  </si>
  <si>
    <t>EF 19-18 DIF%</t>
  </si>
  <si>
    <t>EF  with last month</t>
  </si>
  <si>
    <t>EM 2016</t>
  </si>
  <si>
    <t>EM 2017</t>
  </si>
  <si>
    <t>EM 2018</t>
  </si>
  <si>
    <t>EM 2019</t>
  </si>
  <si>
    <t>EM 17-16 DIF%</t>
  </si>
  <si>
    <t>EM 18-17 DIF%</t>
  </si>
  <si>
    <t>EM 19-18 DIF%</t>
  </si>
  <si>
    <t>EM with last month</t>
  </si>
  <si>
    <t>JAN</t>
  </si>
  <si>
    <t>&gt; 100%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</si>
  <si>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</si>
  <si>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</si>
  <si>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</si>
  <si>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</si>
  <si>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</si>
  <si>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</si>
  <si>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</si>
  <si>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</si>
  <si>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</si>
  <si>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</si>
  <si>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</si>
  <si>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</si>
  <si>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</si>
  <si>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</si>
  <si>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</si>
  <si>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</si>
  <si>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</si>
  <si>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2016</t>
  </si>
  <si>
    <t>TS 2017</t>
  </si>
  <si>
    <t>TS 2018</t>
  </si>
  <si>
    <t>TS 2019</t>
  </si>
  <si>
    <t>TS 17-16 DIF%</t>
  </si>
  <si>
    <t>TS 18-17 DIF%</t>
  </si>
  <si>
    <t>TS 19-18 DIF%</t>
  </si>
  <si>
    <t>TS  with last month</t>
  </si>
  <si>
    <t>LCL 2016</t>
  </si>
  <si>
    <t>LCL 2017</t>
  </si>
  <si>
    <t>LCL 2018</t>
  </si>
  <si>
    <t>LCL 2019</t>
  </si>
  <si>
    <t>LCL 17-16 DIF%</t>
  </si>
  <si>
    <t>LCL 18-17 DIF%</t>
  </si>
  <si>
    <t>LCL 19-18 DIF%</t>
  </si>
  <si>
    <t>LCL  with last month</t>
  </si>
  <si>
    <t>RE 2016</t>
  </si>
  <si>
    <t>RE 2017</t>
  </si>
  <si>
    <t>RE 2018</t>
  </si>
  <si>
    <t>RE 2019</t>
  </si>
  <si>
    <t>RE 17-16 DIF%</t>
  </si>
  <si>
    <t>RE 18-17 DIF%</t>
  </si>
  <si>
    <t>RE 19-18 DIF%</t>
  </si>
  <si>
    <t>RE  with last month</t>
  </si>
  <si>
    <t>17-16 DIF%</t>
  </si>
  <si>
    <t>18-17 DIF%</t>
  </si>
  <si>
    <t>19-18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</si>
  <si>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</si>
  <si>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</si>
  <si>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</si>
  <si>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</si>
  <si>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</si>
  <si>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</si>
  <si>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</si>
  <si>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</si>
  <si>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2016</t>
  </si>
  <si>
    <t>ASZ 2017</t>
  </si>
  <si>
    <t>ASZ 2018</t>
  </si>
  <si>
    <t>ASZ 2019</t>
  </si>
  <si>
    <t>ASZ 17-16 DIF%</t>
  </si>
  <si>
    <t>ASZ 18-17 DIF%</t>
  </si>
  <si>
    <t>ASZ 19-18 DIF%</t>
  </si>
  <si>
    <t>ASZ  with last month</t>
  </si>
  <si>
    <t>RF 2016</t>
  </si>
  <si>
    <t>RF 2017</t>
  </si>
  <si>
    <t>RF 2018</t>
  </si>
  <si>
    <t>RF 2019</t>
  </si>
  <si>
    <t>RF 17 -16 DIF%</t>
  </si>
  <si>
    <t>RF 18 -17 DIF%</t>
  </si>
  <si>
    <t>RF 19 -18 DIF%</t>
  </si>
  <si>
    <t>RF with last month</t>
  </si>
  <si>
    <t>INT 2016</t>
  </si>
  <si>
    <t>INT 2017</t>
  </si>
  <si>
    <t>INT 2018</t>
  </si>
  <si>
    <t>INT 2019</t>
  </si>
  <si>
    <t>INT 17-16 DIF%</t>
  </si>
  <si>
    <t>INT 18-17 DIF%</t>
  </si>
  <si>
    <t>INT 19-18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</si>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</sst>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 yy"/>
    <numFmt numFmtId="165" formatCode="yyyy"/>
    <numFmt numFmtId="166" formatCode="0.0%"/>
    <numFmt numFmtId="167" formatCode="0;[Red]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rgb="FFFF0000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medium">
        <color theme="3"/>
      </right>
      <top/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2" borderId="24" xfId="2" applyNumberFormat="1" applyFont="1" applyFill="1" applyBorder="1" applyAlignment="1">
      <alignment horizontal="center" vertical="center"/>
    </xf>
    <xf numFmtId="165" fontId="10" fillId="2" borderId="24" xfId="2" applyNumberFormat="1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1" fillId="3" borderId="32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4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164" fontId="10" fillId="2" borderId="37" xfId="2" applyNumberFormat="1" applyFont="1" applyFill="1" applyBorder="1" applyAlignment="1">
      <alignment horizontal="center" vertical="center"/>
    </xf>
    <xf numFmtId="165" fontId="10" fillId="2" borderId="37" xfId="2" applyNumberFormat="1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9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164" fontId="12" fillId="0" borderId="44" xfId="2" applyNumberFormat="1" applyFont="1" applyFill="1" applyBorder="1" applyAlignment="1">
      <alignment horizontal="center" vertical="center"/>
    </xf>
    <xf numFmtId="165" fontId="12" fillId="0" borderId="44" xfId="2" applyNumberFormat="1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45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164" fontId="12" fillId="0" borderId="46" xfId="2" applyNumberFormat="1" applyFont="1" applyFill="1" applyBorder="1" applyAlignment="1">
      <alignment horizontal="center" vertical="center"/>
    </xf>
    <xf numFmtId="165" fontId="12" fillId="0" borderId="46" xfId="2" applyNumberFormat="1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1" fillId="0" borderId="34" xfId="2" applyFont="1" applyFill="1" applyBorder="1" applyAlignment="1">
      <alignment horizontal="center" vertical="center"/>
    </xf>
    <xf numFmtId="165" fontId="12" fillId="0" borderId="48" xfId="2" applyNumberFormat="1" applyFont="1" applyFill="1" applyBorder="1" applyAlignment="1">
      <alignment horizontal="center" vertical="center"/>
    </xf>
    <xf numFmtId="164" fontId="12" fillId="0" borderId="49" xfId="2" applyNumberFormat="1" applyFont="1" applyFill="1" applyBorder="1" applyAlignment="1">
      <alignment horizontal="center" vertical="center"/>
    </xf>
    <xf numFmtId="165" fontId="12" fillId="0" borderId="50" xfId="2" applyNumberFormat="1" applyFont="1" applyFill="1" applyBorder="1" applyAlignment="1">
      <alignment horizontal="center" vertical="center"/>
    </xf>
    <xf numFmtId="0" fontId="11" fillId="0" borderId="51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center" vertical="center"/>
    </xf>
    <xf numFmtId="0" fontId="13" fillId="0" borderId="43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164" fontId="12" fillId="0" borderId="50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vertical="center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53" xfId="2" applyFont="1" applyFill="1" applyBorder="1" applyAlignment="1">
      <alignment horizontal="center" vertical="center" wrapText="1"/>
    </xf>
    <xf numFmtId="0" fontId="8" fillId="2" borderId="55" xfId="2" applyFont="1" applyFill="1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/>
    </xf>
    <xf numFmtId="0" fontId="8" fillId="2" borderId="57" xfId="2" applyFont="1" applyFill="1" applyBorder="1" applyAlignment="1">
      <alignment horizontal="center" vertical="center" wrapText="1"/>
    </xf>
    <xf numFmtId="0" fontId="8" fillId="2" borderId="58" xfId="2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45" xfId="2" applyFont="1" applyFill="1" applyBorder="1" applyAlignment="1">
      <alignment horizontal="center" vertical="center"/>
    </xf>
    <xf numFmtId="166" fontId="9" fillId="0" borderId="45" xfId="3" applyNumberFormat="1" applyFont="1" applyFill="1" applyBorder="1" applyAlignment="1">
      <alignment horizontal="center" vertical="center"/>
    </xf>
    <xf numFmtId="166" fontId="9" fillId="0" borderId="47" xfId="3" applyNumberFormat="1" applyFont="1" applyFill="1" applyBorder="1" applyAlignment="1">
      <alignment horizontal="center" vertical="center"/>
    </xf>
    <xf numFmtId="166" fontId="9" fillId="0" borderId="30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166" fontId="9" fillId="0" borderId="59" xfId="4" applyNumberFormat="1" applyFont="1" applyFill="1" applyBorder="1" applyAlignment="1">
      <alignment horizontal="center" vertical="center"/>
    </xf>
    <xf numFmtId="166" fontId="9" fillId="0" borderId="59" xfId="3" applyNumberFormat="1" applyFont="1" applyFill="1" applyBorder="1" applyAlignment="1">
      <alignment horizontal="center" vertical="center"/>
    </xf>
    <xf numFmtId="9" fontId="9" fillId="0" borderId="60" xfId="3" applyNumberFormat="1" applyFont="1" applyFill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49" fontId="8" fillId="2" borderId="24" xfId="2" applyNumberFormat="1" applyFont="1" applyFill="1" applyBorder="1" applyAlignment="1">
      <alignment horizontal="center" vertical="center"/>
    </xf>
    <xf numFmtId="0" fontId="9" fillId="0" borderId="47" xfId="2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/>
    </xf>
    <xf numFmtId="166" fontId="9" fillId="0" borderId="36" xfId="3" applyNumberFormat="1" applyFont="1" applyFill="1" applyBorder="1" applyAlignment="1">
      <alignment horizontal="center" vertical="center"/>
    </xf>
    <xf numFmtId="166" fontId="9" fillId="0" borderId="34" xfId="3" applyNumberFormat="1" applyFont="1" applyFill="1" applyBorder="1" applyAlignment="1">
      <alignment horizontal="center" vertical="center"/>
    </xf>
    <xf numFmtId="9" fontId="9" fillId="0" borderId="61" xfId="3" applyNumberFormat="1" applyFont="1" applyFill="1" applyBorder="1" applyAlignment="1">
      <alignment horizontal="center" vertical="center"/>
    </xf>
    <xf numFmtId="166" fontId="9" fillId="0" borderId="61" xfId="3" applyNumberFormat="1" applyFont="1" applyFill="1" applyBorder="1" applyAlignment="1">
      <alignment horizontal="center" vertical="center"/>
    </xf>
    <xf numFmtId="0" fontId="9" fillId="0" borderId="52" xfId="2" applyFont="1" applyFill="1" applyBorder="1" applyAlignment="1">
      <alignment horizontal="center" vertical="center"/>
    </xf>
    <xf numFmtId="0" fontId="9" fillId="0" borderId="62" xfId="2" applyFont="1" applyFill="1" applyBorder="1" applyAlignment="1">
      <alignment horizontal="center" vertical="center"/>
    </xf>
    <xf numFmtId="166" fontId="9" fillId="0" borderId="52" xfId="3" applyNumberFormat="1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166" fontId="9" fillId="0" borderId="43" xfId="3" applyNumberFormat="1" applyFont="1" applyFill="1" applyBorder="1" applyAlignment="1">
      <alignment horizontal="center" vertical="center"/>
    </xf>
    <xf numFmtId="166" fontId="9" fillId="0" borderId="51" xfId="3" applyNumberFormat="1" applyFont="1" applyFill="1" applyBorder="1" applyAlignment="1">
      <alignment horizontal="center" vertical="center"/>
    </xf>
    <xf numFmtId="166" fontId="9" fillId="0" borderId="41" xfId="3" applyNumberFormat="1" applyFont="1" applyFill="1" applyBorder="1" applyAlignment="1">
      <alignment horizontal="center" vertical="center"/>
    </xf>
    <xf numFmtId="3" fontId="9" fillId="3" borderId="63" xfId="2" applyNumberFormat="1" applyFont="1" applyFill="1" applyBorder="1" applyAlignment="1">
      <alignment horizontal="center" vertical="center"/>
    </xf>
    <xf numFmtId="166" fontId="9" fillId="3" borderId="64" xfId="3" applyNumberFormat="1" applyFont="1" applyFill="1" applyBorder="1" applyAlignment="1">
      <alignment horizontal="center" vertical="center"/>
    </xf>
    <xf numFmtId="166" fontId="9" fillId="3" borderId="63" xfId="3" applyNumberFormat="1" applyFont="1" applyFill="1" applyBorder="1" applyAlignment="1">
      <alignment horizontal="center" vertical="center"/>
    </xf>
    <xf numFmtId="166" fontId="9" fillId="3" borderId="65" xfId="3" applyNumberFormat="1" applyFont="1" applyFill="1" applyBorder="1" applyAlignment="1">
      <alignment horizontal="center" vertical="center"/>
    </xf>
    <xf numFmtId="166" fontId="9" fillId="0" borderId="66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166" fontId="9" fillId="0" borderId="65" xfId="3" applyNumberFormat="1" applyFont="1" applyFill="1" applyBorder="1" applyAlignment="1">
      <alignment horizontal="center" vertical="center"/>
    </xf>
    <xf numFmtId="49" fontId="8" fillId="2" borderId="37" xfId="2" applyNumberFormat="1" applyFont="1" applyFill="1" applyBorder="1" applyAlignment="1">
      <alignment horizontal="center" vertical="center"/>
    </xf>
    <xf numFmtId="3" fontId="9" fillId="3" borderId="67" xfId="2" applyNumberFormat="1" applyFont="1" applyFill="1" applyBorder="1" applyAlignment="1">
      <alignment horizontal="center" vertical="center"/>
    </xf>
    <xf numFmtId="166" fontId="9" fillId="3" borderId="68" xfId="3" applyNumberFormat="1" applyFont="1" applyFill="1" applyBorder="1" applyAlignment="1">
      <alignment horizontal="center" vertical="center"/>
    </xf>
    <xf numFmtId="166" fontId="9" fillId="3" borderId="69" xfId="3" applyNumberFormat="1" applyFont="1" applyFill="1" applyBorder="1" applyAlignment="1">
      <alignment horizontal="center" vertical="center"/>
    </xf>
    <xf numFmtId="166" fontId="9" fillId="3" borderId="70" xfId="3" applyNumberFormat="1" applyFont="1" applyFill="1" applyBorder="1" applyAlignment="1">
      <alignment horizontal="center" vertical="center"/>
    </xf>
    <xf numFmtId="3" fontId="9" fillId="3" borderId="69" xfId="2" applyNumberFormat="1" applyFont="1" applyFill="1" applyBorder="1" applyAlignment="1">
      <alignment horizontal="center" vertical="center"/>
    </xf>
    <xf numFmtId="166" fontId="9" fillId="3" borderId="71" xfId="3" applyNumberFormat="1" applyFont="1" applyFill="1" applyBorder="1" applyAlignment="1">
      <alignment horizontal="center" vertical="center"/>
    </xf>
    <xf numFmtId="166" fontId="9" fillId="3" borderId="72" xfId="3" applyNumberFormat="1" applyFont="1" applyFill="1" applyBorder="1" applyAlignment="1">
      <alignment horizontal="center" vertical="center"/>
    </xf>
    <xf numFmtId="166" fontId="9" fillId="3" borderId="73" xfId="3" applyNumberFormat="1" applyFont="1" applyFill="1" applyBorder="1" applyAlignment="1">
      <alignment horizontal="center" vertical="center"/>
    </xf>
    <xf numFmtId="166" fontId="9" fillId="3" borderId="57" xfId="3" applyNumberFormat="1" applyFont="1" applyFill="1" applyBorder="1" applyAlignment="1">
      <alignment horizontal="center" vertical="center"/>
    </xf>
    <xf numFmtId="166" fontId="9" fillId="3" borderId="74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165" fontId="7" fillId="0" borderId="0" xfId="2" applyNumberFormat="1" applyFont="1" applyFill="1" applyBorder="1" applyAlignment="1">
      <alignment vertical="center"/>
    </xf>
    <xf numFmtId="0" fontId="8" fillId="2" borderId="74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30" xfId="2" applyNumberFormat="1" applyFont="1" applyFill="1" applyBorder="1" applyAlignment="1">
      <alignment horizontal="center" vertical="center"/>
    </xf>
    <xf numFmtId="1" fontId="9" fillId="0" borderId="36" xfId="2" applyNumberFormat="1" applyFont="1" applyFill="1" applyBorder="1" applyAlignment="1">
      <alignment horizontal="center" vertical="center"/>
    </xf>
    <xf numFmtId="3" fontId="9" fillId="0" borderId="45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3" fontId="9" fillId="0" borderId="29" xfId="2" applyNumberFormat="1" applyFont="1" applyFill="1" applyBorder="1" applyAlignment="1">
      <alignment horizontal="center" vertical="center"/>
    </xf>
    <xf numFmtId="1" fontId="9" fillId="0" borderId="47" xfId="2" applyNumberFormat="1" applyFont="1" applyFill="1" applyBorder="1" applyAlignment="1">
      <alignment horizontal="center" vertical="center"/>
    </xf>
    <xf numFmtId="3" fontId="9" fillId="0" borderId="47" xfId="2" applyNumberFormat="1" applyFont="1" applyFill="1" applyBorder="1" applyAlignment="1">
      <alignment horizontal="center" vertical="center"/>
    </xf>
    <xf numFmtId="3" fontId="9" fillId="0" borderId="36" xfId="2" applyNumberFormat="1" applyFont="1" applyFill="1" applyBorder="1" applyAlignment="1">
      <alignment horizontal="center" vertical="center"/>
    </xf>
    <xf numFmtId="3" fontId="9" fillId="0" borderId="35" xfId="2" applyNumberFormat="1" applyFont="1" applyFill="1" applyBorder="1" applyAlignment="1">
      <alignment horizontal="center" vertical="center"/>
    </xf>
    <xf numFmtId="167" fontId="9" fillId="0" borderId="47" xfId="2" applyNumberFormat="1" applyFont="1" applyFill="1" applyBorder="1" applyAlignment="1">
      <alignment horizontal="center" vertical="center"/>
    </xf>
    <xf numFmtId="166" fontId="16" fillId="0" borderId="47" xfId="3" applyNumberFormat="1" applyFont="1" applyFill="1" applyBorder="1" applyAlignment="1">
      <alignment horizontal="center" vertical="center"/>
    </xf>
    <xf numFmtId="167" fontId="9" fillId="0" borderId="52" xfId="2" applyNumberFormat="1" applyFont="1" applyFill="1" applyBorder="1" applyAlignment="1">
      <alignment horizontal="center" vertical="center"/>
    </xf>
    <xf numFmtId="166" fontId="9" fillId="0" borderId="62" xfId="3" applyNumberFormat="1" applyFont="1" applyFill="1" applyBorder="1" applyAlignment="1">
      <alignment horizontal="center" vertical="center"/>
    </xf>
    <xf numFmtId="3" fontId="9" fillId="0" borderId="52" xfId="2" applyNumberFormat="1" applyFont="1" applyFill="1" applyBorder="1" applyAlignment="1">
      <alignment horizontal="center" vertical="center"/>
    </xf>
    <xf numFmtId="3" fontId="9" fillId="0" borderId="42" xfId="2" applyNumberFormat="1" applyFont="1" applyFill="1" applyBorder="1" applyAlignment="1">
      <alignment horizontal="center" vertical="center"/>
    </xf>
    <xf numFmtId="9" fontId="9" fillId="3" borderId="63" xfId="3" applyNumberFormat="1" applyFont="1" applyFill="1" applyBorder="1" applyAlignment="1">
      <alignment horizontal="center" vertical="center"/>
    </xf>
    <xf numFmtId="166" fontId="9" fillId="0" borderId="75" xfId="3" applyNumberFormat="1" applyFont="1" applyFill="1" applyBorder="1" applyAlignment="1">
      <alignment horizontal="center" vertical="center"/>
    </xf>
    <xf numFmtId="3" fontId="9" fillId="3" borderId="76" xfId="3" applyNumberFormat="1" applyFont="1" applyFill="1" applyBorder="1" applyAlignment="1">
      <alignment horizontal="center" vertical="center"/>
    </xf>
    <xf numFmtId="3" fontId="9" fillId="3" borderId="77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78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79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9" fontId="9" fillId="0" borderId="0" xfId="3" applyFont="1" applyFill="1" applyAlignment="1">
      <alignment horizontal="center" vertical="center"/>
    </xf>
    <xf numFmtId="1" fontId="9" fillId="4" borderId="47" xfId="2" applyNumberFormat="1" applyFont="1" applyFill="1" applyBorder="1" applyAlignment="1">
      <alignment horizontal="center" vertical="center"/>
    </xf>
    <xf numFmtId="1" fontId="9" fillId="0" borderId="52" xfId="2" applyNumberFormat="1" applyFont="1" applyFill="1" applyBorder="1" applyAlignment="1">
      <alignment horizontal="center" vertical="center"/>
    </xf>
    <xf numFmtId="0" fontId="8" fillId="2" borderId="80" xfId="2" applyFont="1" applyFill="1" applyBorder="1" applyAlignment="1">
      <alignment horizontal="center" vertical="center" wrapText="1"/>
    </xf>
    <xf numFmtId="0" fontId="8" fillId="2" borderId="81" xfId="2" applyFont="1" applyFill="1" applyBorder="1" applyAlignment="1">
      <alignment horizontal="center" vertical="center" wrapText="1"/>
    </xf>
    <xf numFmtId="0" fontId="8" fillId="2" borderId="82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83" xfId="2" applyFont="1" applyFill="1" applyBorder="1" applyAlignment="1">
      <alignment horizontal="center" vertical="center"/>
    </xf>
    <xf numFmtId="0" fontId="8" fillId="2" borderId="84" xfId="2" applyFont="1" applyFill="1" applyBorder="1" applyAlignment="1">
      <alignment horizontal="center" vertical="center" wrapText="1" shrinkToFit="1"/>
    </xf>
    <xf numFmtId="0" fontId="8" fillId="2" borderId="85" xfId="2" applyFont="1" applyFill="1" applyBorder="1" applyAlignment="1">
      <alignment horizontal="center" vertical="center" wrapText="1" shrinkToFit="1"/>
    </xf>
    <xf numFmtId="165" fontId="8" fillId="2" borderId="86" xfId="2" applyNumberFormat="1" applyFont="1" applyFill="1" applyBorder="1" applyAlignment="1">
      <alignment horizontal="center" vertical="center"/>
    </xf>
    <xf numFmtId="3" fontId="9" fillId="0" borderId="87" xfId="2" applyNumberFormat="1" applyFont="1" applyFill="1" applyBorder="1" applyAlignment="1">
      <alignment horizontal="center" vertical="center"/>
    </xf>
    <xf numFmtId="3" fontId="9" fillId="0" borderId="88" xfId="2" applyNumberFormat="1" applyFont="1" applyFill="1" applyBorder="1" applyAlignment="1">
      <alignment horizontal="center" vertical="center"/>
    </xf>
    <xf numFmtId="3" fontId="9" fillId="0" borderId="89" xfId="2" applyNumberFormat="1" applyFont="1" applyFill="1" applyBorder="1" applyAlignment="1">
      <alignment horizontal="center" vertical="center"/>
    </xf>
    <xf numFmtId="3" fontId="9" fillId="0" borderId="90" xfId="2" applyNumberFormat="1" applyFont="1" applyFill="1" applyBorder="1" applyAlignment="1">
      <alignment horizontal="center" vertical="center"/>
    </xf>
    <xf numFmtId="3" fontId="9" fillId="0" borderId="91" xfId="2" applyNumberFormat="1" applyFont="1" applyFill="1" applyBorder="1" applyAlignment="1">
      <alignment horizontal="center" vertical="center"/>
    </xf>
    <xf numFmtId="3" fontId="9" fillId="0" borderId="92" xfId="2" applyNumberFormat="1" applyFont="1" applyFill="1" applyBorder="1" applyAlignment="1">
      <alignment horizontal="center" vertical="center"/>
    </xf>
    <xf numFmtId="0" fontId="17" fillId="0" borderId="0" xfId="2" applyFont="1" applyFill="1" applyAlignment="1">
      <alignment vertical="center"/>
    </xf>
    <xf numFmtId="3" fontId="9" fillId="0" borderId="93" xfId="2" applyNumberFormat="1" applyFont="1" applyFill="1" applyBorder="1" applyAlignment="1">
      <alignment horizontal="center" vertical="center"/>
    </xf>
    <xf numFmtId="3" fontId="9" fillId="0" borderId="94" xfId="2" applyNumberFormat="1" applyFont="1" applyFill="1" applyBorder="1" applyAlignment="1">
      <alignment horizontal="center" vertical="center"/>
    </xf>
    <xf numFmtId="3" fontId="9" fillId="0" borderId="95" xfId="2" applyNumberFormat="1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 xr:uid="{61946448-EF5B-4C22-A341-463737FAB5BE}"/>
    <cellStyle name="Percent" xfId="1" builtinId="5"/>
    <cellStyle name="Percent 2" xfId="3" xr:uid="{E710336D-2F58-447B-B6DA-F2478678911D}"/>
    <cellStyle name="Percent 2 10" xfId="4" xr:uid="{0AE2BD44-C0D4-4509-902B-ACDD57322A74}"/>
  </cellStyles>
  <dxfs count="67"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>
          <a:extLst>
            <a:ext uri="{FF2B5EF4-FFF2-40B4-BE49-F238E27FC236}">
              <a16:creationId xmlns:a16="http://schemas.microsoft.com/office/drawing/2014/main" id="{03C275FC-2531-4CA1-92ED-1124EB9D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370375D-5C2A-4160-9070-E81A6BDEC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60877D1-1A3A-4DB0-8CA2-48754B08A00B}"/>
            </a:ext>
          </a:extLst>
        </xdr:cNvPr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07FAD-1894-4675-9EED-225D94C42919}">
  <dimension ref="A1:AR132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26" sqref="H126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7" width="11.5703125" style="3" customWidth="1"/>
    <col min="28" max="28" width="11" style="3" customWidth="1"/>
    <col min="29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A6" s="16"/>
      <c r="B6" s="17"/>
      <c r="C6" s="12" t="s">
        <v>4</v>
      </c>
      <c r="D6" s="18"/>
      <c r="E6" s="19" t="s">
        <v>5</v>
      </c>
      <c r="F6" s="18"/>
      <c r="G6" s="19" t="s">
        <v>6</v>
      </c>
      <c r="H6" s="18"/>
      <c r="I6" s="19" t="s">
        <v>7</v>
      </c>
      <c r="J6" s="18"/>
      <c r="K6" s="19" t="s">
        <v>8</v>
      </c>
      <c r="L6" s="18"/>
      <c r="M6" s="19" t="s">
        <v>9</v>
      </c>
      <c r="N6" s="13"/>
      <c r="O6" s="18"/>
      <c r="P6" s="19" t="s">
        <v>10</v>
      </c>
      <c r="Q6" s="13"/>
      <c r="R6" s="13"/>
      <c r="S6" s="19" t="s">
        <v>11</v>
      </c>
      <c r="T6" s="13"/>
      <c r="U6" s="18"/>
      <c r="V6" s="19" t="s">
        <v>12</v>
      </c>
      <c r="W6" s="13"/>
      <c r="X6" s="13"/>
      <c r="Y6" s="20" t="s">
        <v>13</v>
      </c>
      <c r="Z6" s="21"/>
      <c r="AA6" s="22"/>
      <c r="AB6" s="23" t="s">
        <v>14</v>
      </c>
      <c r="AC6" s="21"/>
      <c r="AD6" s="22"/>
      <c r="AE6" s="23" t="s">
        <v>15</v>
      </c>
      <c r="AF6" s="21"/>
      <c r="AG6" s="22"/>
      <c r="AH6" s="23" t="s">
        <v>16</v>
      </c>
      <c r="AI6" s="21"/>
      <c r="AJ6" s="24"/>
      <c r="AK6" s="25"/>
      <c r="AL6" s="26"/>
      <c r="AM6" s="26"/>
      <c r="AN6" s="26"/>
      <c r="AO6" s="26"/>
      <c r="AP6" s="27"/>
    </row>
    <row r="7" spans="1:42" s="15" customFormat="1" ht="46.5" customHeight="1" thickBot="1" x14ac:dyDescent="0.3">
      <c r="A7" s="28" t="s">
        <v>17</v>
      </c>
      <c r="B7" s="29" t="s">
        <v>18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27</v>
      </c>
      <c r="L7" s="31" t="s">
        <v>28</v>
      </c>
      <c r="M7" s="31" t="s">
        <v>29</v>
      </c>
      <c r="N7" s="31" t="s">
        <v>30</v>
      </c>
      <c r="O7" s="31" t="s">
        <v>31</v>
      </c>
      <c r="P7" s="31" t="s">
        <v>32</v>
      </c>
      <c r="Q7" s="31" t="s">
        <v>33</v>
      </c>
      <c r="R7" s="31" t="s">
        <v>31</v>
      </c>
      <c r="S7" s="31" t="s">
        <v>34</v>
      </c>
      <c r="T7" s="31" t="s">
        <v>35</v>
      </c>
      <c r="U7" s="31" t="s">
        <v>31</v>
      </c>
      <c r="V7" s="31" t="s">
        <v>36</v>
      </c>
      <c r="W7" s="31" t="s">
        <v>37</v>
      </c>
      <c r="X7" s="32" t="s">
        <v>31</v>
      </c>
      <c r="Y7" s="30" t="s">
        <v>38</v>
      </c>
      <c r="Z7" s="31" t="s">
        <v>39</v>
      </c>
      <c r="AA7" s="31" t="s">
        <v>31</v>
      </c>
      <c r="AB7" s="31" t="s">
        <v>40</v>
      </c>
      <c r="AC7" s="31" t="s">
        <v>41</v>
      </c>
      <c r="AD7" s="31" t="s">
        <v>42</v>
      </c>
      <c r="AE7" s="31" t="s">
        <v>43</v>
      </c>
      <c r="AF7" s="31" t="s">
        <v>44</v>
      </c>
      <c r="AG7" s="31" t="s">
        <v>31</v>
      </c>
      <c r="AH7" s="31" t="s">
        <v>45</v>
      </c>
      <c r="AI7" s="31" t="s">
        <v>46</v>
      </c>
      <c r="AJ7" s="33" t="s">
        <v>47</v>
      </c>
      <c r="AK7" s="30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3" t="s">
        <v>53</v>
      </c>
    </row>
    <row r="8" spans="1:42" x14ac:dyDescent="0.25">
      <c r="A8" s="34">
        <v>42370</v>
      </c>
      <c r="B8" s="35">
        <f t="shared" ref="B8:B19" si="0">SUM(A8)</f>
        <v>42370</v>
      </c>
      <c r="C8" s="36">
        <v>8240</v>
      </c>
      <c r="D8" s="37">
        <v>8629</v>
      </c>
      <c r="E8" s="37">
        <v>76</v>
      </c>
      <c r="F8" s="37">
        <v>90</v>
      </c>
      <c r="G8" s="37">
        <v>149</v>
      </c>
      <c r="H8" s="37">
        <v>233</v>
      </c>
      <c r="I8" s="37">
        <v>85</v>
      </c>
      <c r="J8" s="37">
        <v>1214</v>
      </c>
      <c r="K8" s="37">
        <v>229</v>
      </c>
      <c r="L8" s="37">
        <v>624</v>
      </c>
      <c r="M8" s="37">
        <f t="shared" ref="M8:N19" si="1">SUM(C8,E8,G8,I8,K8)</f>
        <v>8779</v>
      </c>
      <c r="N8" s="37">
        <f t="shared" si="1"/>
        <v>10790</v>
      </c>
      <c r="O8" s="37">
        <f t="shared" ref="O8:O18" si="2">2*N8+M8</f>
        <v>30359</v>
      </c>
      <c r="P8" s="37">
        <v>6</v>
      </c>
      <c r="Q8" s="37">
        <v>6</v>
      </c>
      <c r="R8" s="37">
        <f t="shared" ref="R8:R19" si="3">SUM(P8)+Q8*2</f>
        <v>18</v>
      </c>
      <c r="S8" s="37">
        <v>105</v>
      </c>
      <c r="T8" s="37">
        <v>4</v>
      </c>
      <c r="U8" s="37">
        <f t="shared" ref="U8:U55" si="4">2*T8+S8</f>
        <v>113</v>
      </c>
      <c r="V8" s="37">
        <f t="shared" ref="V8:W19" si="5">C8+E8+G8+I8+K8+S8+P8</f>
        <v>8890</v>
      </c>
      <c r="W8" s="37">
        <f t="shared" si="5"/>
        <v>10800</v>
      </c>
      <c r="X8" s="38">
        <f t="shared" ref="X8:X19" si="6">2*W8+V8</f>
        <v>30490</v>
      </c>
      <c r="Y8" s="36">
        <v>3224</v>
      </c>
      <c r="Z8" s="37">
        <v>3020</v>
      </c>
      <c r="AA8" s="37">
        <f t="shared" ref="AA8:AA19" si="7">2*Z8+Y8</f>
        <v>9264</v>
      </c>
      <c r="AB8" s="37">
        <v>5816</v>
      </c>
      <c r="AC8" s="37">
        <v>7251</v>
      </c>
      <c r="AD8" s="37">
        <f t="shared" ref="AD8:AD30" si="8">2*AC8+AB8</f>
        <v>20318</v>
      </c>
      <c r="AE8" s="37">
        <v>105</v>
      </c>
      <c r="AF8" s="37">
        <v>4</v>
      </c>
      <c r="AG8" s="37">
        <f t="shared" ref="AG8:AG55" si="9">2*AF8+AE8</f>
        <v>113</v>
      </c>
      <c r="AH8" s="37">
        <f t="shared" ref="AH8:AI23" si="10">SUM(Y8,AB8,AE8)</f>
        <v>9145</v>
      </c>
      <c r="AI8" s="37">
        <f t="shared" si="10"/>
        <v>10275</v>
      </c>
      <c r="AJ8" s="39">
        <f t="shared" ref="AJ8:AJ19" si="11">SUM(AH8)+AI8*2</f>
        <v>29695</v>
      </c>
      <c r="AK8" s="40">
        <v>164</v>
      </c>
      <c r="AL8" s="41">
        <v>183</v>
      </c>
      <c r="AM8" s="41">
        <v>2</v>
      </c>
      <c r="AN8" s="41">
        <v>0</v>
      </c>
      <c r="AO8" s="41">
        <f t="shared" ref="AO8:AO19" si="12">4*AL8+AK8*2+AM8+AN8*2</f>
        <v>1062</v>
      </c>
      <c r="AP8" s="39">
        <v>536</v>
      </c>
    </row>
    <row r="9" spans="1:42" x14ac:dyDescent="0.25">
      <c r="A9" s="34">
        <v>42401</v>
      </c>
      <c r="B9" s="35">
        <f t="shared" si="0"/>
        <v>42401</v>
      </c>
      <c r="C9" s="42">
        <v>7971</v>
      </c>
      <c r="D9" s="43">
        <v>9320</v>
      </c>
      <c r="E9" s="43">
        <v>70</v>
      </c>
      <c r="F9" s="43">
        <v>90</v>
      </c>
      <c r="G9" s="43">
        <v>147</v>
      </c>
      <c r="H9" s="43">
        <v>309</v>
      </c>
      <c r="I9" s="43">
        <v>73</v>
      </c>
      <c r="J9" s="43">
        <v>911</v>
      </c>
      <c r="K9" s="43">
        <v>275</v>
      </c>
      <c r="L9" s="43">
        <v>605</v>
      </c>
      <c r="M9" s="43">
        <f t="shared" si="1"/>
        <v>8536</v>
      </c>
      <c r="N9" s="43">
        <f t="shared" si="1"/>
        <v>11235</v>
      </c>
      <c r="O9" s="43">
        <f t="shared" si="2"/>
        <v>31006</v>
      </c>
      <c r="P9" s="43">
        <v>7</v>
      </c>
      <c r="Q9" s="43">
        <v>0</v>
      </c>
      <c r="R9" s="43">
        <f t="shared" si="3"/>
        <v>7</v>
      </c>
      <c r="S9" s="43">
        <v>0</v>
      </c>
      <c r="T9" s="43">
        <v>0</v>
      </c>
      <c r="U9" s="43">
        <f t="shared" si="4"/>
        <v>0</v>
      </c>
      <c r="V9" s="43">
        <f t="shared" si="5"/>
        <v>8543</v>
      </c>
      <c r="W9" s="43">
        <f t="shared" si="5"/>
        <v>11235</v>
      </c>
      <c r="X9" s="44">
        <f t="shared" si="6"/>
        <v>31013</v>
      </c>
      <c r="Y9" s="42">
        <v>2871</v>
      </c>
      <c r="Z9" s="43">
        <v>3177</v>
      </c>
      <c r="AA9" s="43">
        <f t="shared" si="7"/>
        <v>9225</v>
      </c>
      <c r="AB9" s="43">
        <v>5557</v>
      </c>
      <c r="AC9" s="43">
        <v>8424</v>
      </c>
      <c r="AD9" s="43">
        <f t="shared" si="8"/>
        <v>22405</v>
      </c>
      <c r="AE9" s="43">
        <v>0</v>
      </c>
      <c r="AF9" s="43">
        <v>0</v>
      </c>
      <c r="AG9" s="43">
        <f t="shared" si="9"/>
        <v>0</v>
      </c>
      <c r="AH9" s="43">
        <f t="shared" si="10"/>
        <v>8428</v>
      </c>
      <c r="AI9" s="43">
        <f t="shared" si="10"/>
        <v>11601</v>
      </c>
      <c r="AJ9" s="45">
        <f t="shared" si="11"/>
        <v>31630</v>
      </c>
      <c r="AK9" s="46">
        <v>106</v>
      </c>
      <c r="AL9" s="47">
        <v>113</v>
      </c>
      <c r="AM9" s="47">
        <v>6</v>
      </c>
      <c r="AN9" s="47">
        <v>1</v>
      </c>
      <c r="AO9" s="47">
        <f t="shared" si="12"/>
        <v>672</v>
      </c>
      <c r="AP9" s="45">
        <v>496</v>
      </c>
    </row>
    <row r="10" spans="1:42" x14ac:dyDescent="0.25">
      <c r="A10" s="34">
        <v>42430</v>
      </c>
      <c r="B10" s="35">
        <f t="shared" si="0"/>
        <v>42430</v>
      </c>
      <c r="C10" s="42">
        <v>9485</v>
      </c>
      <c r="D10" s="43">
        <v>9424</v>
      </c>
      <c r="E10" s="43">
        <v>90</v>
      </c>
      <c r="F10" s="43">
        <v>117</v>
      </c>
      <c r="G10" s="43">
        <v>188</v>
      </c>
      <c r="H10" s="43">
        <v>329</v>
      </c>
      <c r="I10" s="43">
        <v>114</v>
      </c>
      <c r="J10" s="43">
        <v>1190</v>
      </c>
      <c r="K10" s="43">
        <v>329</v>
      </c>
      <c r="L10" s="43">
        <v>614</v>
      </c>
      <c r="M10" s="43">
        <f t="shared" si="1"/>
        <v>10206</v>
      </c>
      <c r="N10" s="43">
        <f t="shared" si="1"/>
        <v>11674</v>
      </c>
      <c r="O10" s="43">
        <f t="shared" si="2"/>
        <v>33554</v>
      </c>
      <c r="P10" s="43">
        <v>7</v>
      </c>
      <c r="Q10" s="43">
        <v>5</v>
      </c>
      <c r="R10" s="43">
        <f t="shared" si="3"/>
        <v>17</v>
      </c>
      <c r="S10" s="43">
        <v>0</v>
      </c>
      <c r="T10" s="43">
        <v>0</v>
      </c>
      <c r="U10" s="43">
        <f t="shared" si="4"/>
        <v>0</v>
      </c>
      <c r="V10" s="43">
        <f t="shared" si="5"/>
        <v>10213</v>
      </c>
      <c r="W10" s="43">
        <f t="shared" si="5"/>
        <v>11679</v>
      </c>
      <c r="X10" s="44">
        <f t="shared" si="6"/>
        <v>33571</v>
      </c>
      <c r="Y10" s="42">
        <v>3490</v>
      </c>
      <c r="Z10" s="43">
        <v>3466</v>
      </c>
      <c r="AA10" s="43">
        <f t="shared" si="7"/>
        <v>10422</v>
      </c>
      <c r="AB10" s="43">
        <v>5844</v>
      </c>
      <c r="AC10" s="43">
        <v>8116</v>
      </c>
      <c r="AD10" s="43">
        <f t="shared" si="8"/>
        <v>22076</v>
      </c>
      <c r="AE10" s="43">
        <v>0</v>
      </c>
      <c r="AF10" s="43">
        <v>0</v>
      </c>
      <c r="AG10" s="43">
        <f t="shared" si="9"/>
        <v>0</v>
      </c>
      <c r="AH10" s="43">
        <f t="shared" si="10"/>
        <v>9334</v>
      </c>
      <c r="AI10" s="43">
        <f t="shared" si="10"/>
        <v>11582</v>
      </c>
      <c r="AJ10" s="45">
        <f t="shared" si="11"/>
        <v>32498</v>
      </c>
      <c r="AK10" s="46">
        <v>163</v>
      </c>
      <c r="AL10" s="47">
        <v>98</v>
      </c>
      <c r="AM10" s="47">
        <v>8</v>
      </c>
      <c r="AN10" s="47">
        <v>6</v>
      </c>
      <c r="AO10" s="47">
        <f t="shared" si="12"/>
        <v>738</v>
      </c>
      <c r="AP10" s="45">
        <v>534</v>
      </c>
    </row>
    <row r="11" spans="1:42" x14ac:dyDescent="0.25">
      <c r="A11" s="34">
        <v>42461</v>
      </c>
      <c r="B11" s="35">
        <f t="shared" si="0"/>
        <v>42461</v>
      </c>
      <c r="C11" s="42">
        <v>9212</v>
      </c>
      <c r="D11" s="43">
        <v>9026</v>
      </c>
      <c r="E11" s="43">
        <v>92</v>
      </c>
      <c r="F11" s="43">
        <v>87</v>
      </c>
      <c r="G11" s="43">
        <v>111</v>
      </c>
      <c r="H11" s="43">
        <v>293</v>
      </c>
      <c r="I11" s="43">
        <v>104</v>
      </c>
      <c r="J11" s="43">
        <v>1187</v>
      </c>
      <c r="K11" s="43">
        <v>378</v>
      </c>
      <c r="L11" s="43">
        <v>629</v>
      </c>
      <c r="M11" s="43">
        <f t="shared" si="1"/>
        <v>9897</v>
      </c>
      <c r="N11" s="43">
        <f t="shared" si="1"/>
        <v>11222</v>
      </c>
      <c r="O11" s="43">
        <f t="shared" si="2"/>
        <v>32341</v>
      </c>
      <c r="P11" s="43">
        <v>16</v>
      </c>
      <c r="Q11" s="43">
        <v>1</v>
      </c>
      <c r="R11" s="43">
        <f t="shared" si="3"/>
        <v>18</v>
      </c>
      <c r="S11" s="43">
        <v>0</v>
      </c>
      <c r="T11" s="43">
        <v>0</v>
      </c>
      <c r="U11" s="43">
        <f t="shared" si="4"/>
        <v>0</v>
      </c>
      <c r="V11" s="43">
        <f t="shared" si="5"/>
        <v>9913</v>
      </c>
      <c r="W11" s="43">
        <f t="shared" si="5"/>
        <v>11223</v>
      </c>
      <c r="X11" s="44">
        <f t="shared" si="6"/>
        <v>32359</v>
      </c>
      <c r="Y11" s="42">
        <v>2597</v>
      </c>
      <c r="Z11" s="43">
        <v>2697</v>
      </c>
      <c r="AA11" s="43">
        <f t="shared" si="7"/>
        <v>7991</v>
      </c>
      <c r="AB11" s="43">
        <v>6706</v>
      </c>
      <c r="AC11" s="43">
        <v>7857</v>
      </c>
      <c r="AD11" s="43">
        <f t="shared" si="8"/>
        <v>22420</v>
      </c>
      <c r="AE11" s="43">
        <v>0</v>
      </c>
      <c r="AF11" s="43">
        <v>0</v>
      </c>
      <c r="AG11" s="43">
        <f t="shared" si="9"/>
        <v>0</v>
      </c>
      <c r="AH11" s="43">
        <f t="shared" si="10"/>
        <v>9303</v>
      </c>
      <c r="AI11" s="43">
        <f t="shared" si="10"/>
        <v>10554</v>
      </c>
      <c r="AJ11" s="45">
        <f t="shared" si="11"/>
        <v>30411</v>
      </c>
      <c r="AK11" s="46">
        <v>153</v>
      </c>
      <c r="AL11" s="47">
        <v>170</v>
      </c>
      <c r="AM11" s="47">
        <v>7</v>
      </c>
      <c r="AN11" s="47">
        <v>4</v>
      </c>
      <c r="AO11" s="47">
        <f t="shared" si="12"/>
        <v>1001</v>
      </c>
      <c r="AP11" s="45">
        <v>487</v>
      </c>
    </row>
    <row r="12" spans="1:42" x14ac:dyDescent="0.25">
      <c r="A12" s="34">
        <v>42491</v>
      </c>
      <c r="B12" s="35">
        <f t="shared" si="0"/>
        <v>42491</v>
      </c>
      <c r="C12" s="42">
        <v>10695</v>
      </c>
      <c r="D12" s="43">
        <v>11715</v>
      </c>
      <c r="E12" s="43">
        <v>109</v>
      </c>
      <c r="F12" s="43">
        <v>97</v>
      </c>
      <c r="G12" s="43">
        <v>152</v>
      </c>
      <c r="H12" s="43">
        <v>330</v>
      </c>
      <c r="I12" s="43">
        <v>137</v>
      </c>
      <c r="J12" s="43">
        <v>1178</v>
      </c>
      <c r="K12" s="43">
        <v>423</v>
      </c>
      <c r="L12" s="43">
        <v>822</v>
      </c>
      <c r="M12" s="43">
        <f t="shared" si="1"/>
        <v>11516</v>
      </c>
      <c r="N12" s="43">
        <f t="shared" si="1"/>
        <v>14142</v>
      </c>
      <c r="O12" s="43">
        <f t="shared" si="2"/>
        <v>39800</v>
      </c>
      <c r="P12" s="43">
        <v>7</v>
      </c>
      <c r="Q12" s="43">
        <v>3</v>
      </c>
      <c r="R12" s="43">
        <f t="shared" si="3"/>
        <v>13</v>
      </c>
      <c r="S12" s="43">
        <v>0</v>
      </c>
      <c r="T12" s="43">
        <v>0</v>
      </c>
      <c r="U12" s="43">
        <f t="shared" si="4"/>
        <v>0</v>
      </c>
      <c r="V12" s="43">
        <f t="shared" si="5"/>
        <v>11523</v>
      </c>
      <c r="W12" s="43">
        <f t="shared" si="5"/>
        <v>14145</v>
      </c>
      <c r="X12" s="44">
        <f t="shared" si="6"/>
        <v>39813</v>
      </c>
      <c r="Y12" s="42">
        <v>3630</v>
      </c>
      <c r="Z12" s="43">
        <v>3253</v>
      </c>
      <c r="AA12" s="43">
        <f t="shared" si="7"/>
        <v>10136</v>
      </c>
      <c r="AB12" s="43">
        <v>6770</v>
      </c>
      <c r="AC12" s="43">
        <v>9750</v>
      </c>
      <c r="AD12" s="43">
        <f t="shared" si="8"/>
        <v>26270</v>
      </c>
      <c r="AE12" s="43">
        <v>0</v>
      </c>
      <c r="AF12" s="43">
        <v>0</v>
      </c>
      <c r="AG12" s="43">
        <f t="shared" si="9"/>
        <v>0</v>
      </c>
      <c r="AH12" s="43">
        <f t="shared" si="10"/>
        <v>10400</v>
      </c>
      <c r="AI12" s="43">
        <f t="shared" si="10"/>
        <v>13003</v>
      </c>
      <c r="AJ12" s="45">
        <f t="shared" si="11"/>
        <v>36406</v>
      </c>
      <c r="AK12" s="46">
        <v>170</v>
      </c>
      <c r="AL12" s="47">
        <v>194</v>
      </c>
      <c r="AM12" s="47">
        <v>4</v>
      </c>
      <c r="AN12" s="47">
        <v>3</v>
      </c>
      <c r="AO12" s="47">
        <f t="shared" si="12"/>
        <v>1126</v>
      </c>
      <c r="AP12" s="45">
        <v>617</v>
      </c>
    </row>
    <row r="13" spans="1:42" x14ac:dyDescent="0.25">
      <c r="A13" s="34">
        <v>42522</v>
      </c>
      <c r="B13" s="35">
        <f t="shared" si="0"/>
        <v>42522</v>
      </c>
      <c r="C13" s="42">
        <v>10024</v>
      </c>
      <c r="D13" s="43">
        <v>10844</v>
      </c>
      <c r="E13" s="43">
        <v>95</v>
      </c>
      <c r="F13" s="43">
        <v>104</v>
      </c>
      <c r="G13" s="43">
        <v>226</v>
      </c>
      <c r="H13" s="43">
        <v>304</v>
      </c>
      <c r="I13" s="43">
        <v>128</v>
      </c>
      <c r="J13" s="43">
        <v>1290</v>
      </c>
      <c r="K13" s="43">
        <v>432</v>
      </c>
      <c r="L13" s="43">
        <v>730</v>
      </c>
      <c r="M13" s="43">
        <f t="shared" si="1"/>
        <v>10905</v>
      </c>
      <c r="N13" s="43">
        <f t="shared" si="1"/>
        <v>13272</v>
      </c>
      <c r="O13" s="43">
        <f t="shared" si="2"/>
        <v>37449</v>
      </c>
      <c r="P13" s="43">
        <v>0</v>
      </c>
      <c r="Q13" s="43">
        <v>6</v>
      </c>
      <c r="R13" s="43">
        <f t="shared" si="3"/>
        <v>12</v>
      </c>
      <c r="S13" s="43">
        <v>0</v>
      </c>
      <c r="T13" s="43">
        <v>0</v>
      </c>
      <c r="U13" s="43">
        <f t="shared" si="4"/>
        <v>0</v>
      </c>
      <c r="V13" s="43">
        <f t="shared" si="5"/>
        <v>10905</v>
      </c>
      <c r="W13" s="43">
        <f t="shared" si="5"/>
        <v>13278</v>
      </c>
      <c r="X13" s="44">
        <f t="shared" si="6"/>
        <v>37461</v>
      </c>
      <c r="Y13" s="42">
        <v>3149</v>
      </c>
      <c r="Z13" s="43">
        <v>3523</v>
      </c>
      <c r="AA13" s="43">
        <f t="shared" si="7"/>
        <v>10195</v>
      </c>
      <c r="AB13" s="43">
        <v>7372</v>
      </c>
      <c r="AC13" s="43">
        <v>8928</v>
      </c>
      <c r="AD13" s="43">
        <f t="shared" si="8"/>
        <v>25228</v>
      </c>
      <c r="AE13" s="43">
        <v>0</v>
      </c>
      <c r="AF13" s="43">
        <v>0</v>
      </c>
      <c r="AG13" s="43">
        <f t="shared" si="9"/>
        <v>0</v>
      </c>
      <c r="AH13" s="43">
        <f t="shared" si="10"/>
        <v>10521</v>
      </c>
      <c r="AI13" s="43">
        <f t="shared" si="10"/>
        <v>12451</v>
      </c>
      <c r="AJ13" s="45">
        <f t="shared" si="11"/>
        <v>35423</v>
      </c>
      <c r="AK13" s="46">
        <v>174</v>
      </c>
      <c r="AL13" s="47">
        <v>146</v>
      </c>
      <c r="AM13" s="47">
        <v>20</v>
      </c>
      <c r="AN13" s="47">
        <v>1</v>
      </c>
      <c r="AO13" s="47">
        <f t="shared" si="12"/>
        <v>954</v>
      </c>
      <c r="AP13" s="45">
        <v>678</v>
      </c>
    </row>
    <row r="14" spans="1:42" x14ac:dyDescent="0.25">
      <c r="A14" s="34">
        <v>42552</v>
      </c>
      <c r="B14" s="35">
        <f t="shared" si="0"/>
        <v>42552</v>
      </c>
      <c r="C14" s="42">
        <v>8364</v>
      </c>
      <c r="D14" s="43">
        <v>9333</v>
      </c>
      <c r="E14" s="43">
        <v>97</v>
      </c>
      <c r="F14" s="43">
        <v>90</v>
      </c>
      <c r="G14" s="43">
        <v>91</v>
      </c>
      <c r="H14" s="43">
        <v>256</v>
      </c>
      <c r="I14" s="43">
        <v>103</v>
      </c>
      <c r="J14" s="43">
        <v>912</v>
      </c>
      <c r="K14" s="43">
        <v>382</v>
      </c>
      <c r="L14" s="43">
        <v>593</v>
      </c>
      <c r="M14" s="43">
        <f t="shared" si="1"/>
        <v>9037</v>
      </c>
      <c r="N14" s="43">
        <f t="shared" si="1"/>
        <v>11184</v>
      </c>
      <c r="O14" s="43">
        <f t="shared" si="2"/>
        <v>31405</v>
      </c>
      <c r="P14" s="43">
        <v>5</v>
      </c>
      <c r="Q14" s="43">
        <v>9</v>
      </c>
      <c r="R14" s="43">
        <f t="shared" si="3"/>
        <v>23</v>
      </c>
      <c r="S14" s="43">
        <v>0</v>
      </c>
      <c r="T14" s="43">
        <v>0</v>
      </c>
      <c r="U14" s="43">
        <f t="shared" si="4"/>
        <v>0</v>
      </c>
      <c r="V14" s="43">
        <f t="shared" si="5"/>
        <v>9042</v>
      </c>
      <c r="W14" s="43">
        <f t="shared" si="5"/>
        <v>11193</v>
      </c>
      <c r="X14" s="44">
        <f t="shared" si="6"/>
        <v>31428</v>
      </c>
      <c r="Y14" s="42">
        <v>3034</v>
      </c>
      <c r="Z14" s="43">
        <v>3095</v>
      </c>
      <c r="AA14" s="43">
        <f t="shared" si="7"/>
        <v>9224</v>
      </c>
      <c r="AB14" s="43">
        <v>7905</v>
      </c>
      <c r="AC14" s="43">
        <v>9471</v>
      </c>
      <c r="AD14" s="43">
        <f t="shared" si="8"/>
        <v>26847</v>
      </c>
      <c r="AE14" s="43">
        <v>0</v>
      </c>
      <c r="AF14" s="43">
        <v>0</v>
      </c>
      <c r="AG14" s="43">
        <f t="shared" si="9"/>
        <v>0</v>
      </c>
      <c r="AH14" s="43">
        <f t="shared" si="10"/>
        <v>10939</v>
      </c>
      <c r="AI14" s="43">
        <f t="shared" si="10"/>
        <v>12566</v>
      </c>
      <c r="AJ14" s="45">
        <f t="shared" si="11"/>
        <v>36071</v>
      </c>
      <c r="AK14" s="46">
        <v>167</v>
      </c>
      <c r="AL14" s="47">
        <v>148</v>
      </c>
      <c r="AM14" s="47">
        <v>5</v>
      </c>
      <c r="AN14" s="47">
        <v>8</v>
      </c>
      <c r="AO14" s="47">
        <f t="shared" si="12"/>
        <v>947</v>
      </c>
      <c r="AP14" s="45">
        <v>630</v>
      </c>
    </row>
    <row r="15" spans="1:42" x14ac:dyDescent="0.25">
      <c r="A15" s="34">
        <v>42583</v>
      </c>
      <c r="B15" s="35">
        <f t="shared" si="0"/>
        <v>42583</v>
      </c>
      <c r="C15" s="42">
        <v>8962</v>
      </c>
      <c r="D15" s="43">
        <v>10298</v>
      </c>
      <c r="E15" s="43">
        <v>88</v>
      </c>
      <c r="F15" s="43">
        <v>96</v>
      </c>
      <c r="G15" s="43">
        <v>113</v>
      </c>
      <c r="H15" s="43">
        <v>327</v>
      </c>
      <c r="I15" s="43">
        <v>96</v>
      </c>
      <c r="J15" s="43">
        <v>938</v>
      </c>
      <c r="K15" s="43">
        <v>391</v>
      </c>
      <c r="L15" s="43">
        <v>669</v>
      </c>
      <c r="M15" s="43">
        <f t="shared" si="1"/>
        <v>9650</v>
      </c>
      <c r="N15" s="43">
        <f t="shared" si="1"/>
        <v>12328</v>
      </c>
      <c r="O15" s="43">
        <f t="shared" si="2"/>
        <v>34306</v>
      </c>
      <c r="P15" s="43">
        <v>14</v>
      </c>
      <c r="Q15" s="43">
        <v>0</v>
      </c>
      <c r="R15" s="43">
        <f t="shared" si="3"/>
        <v>14</v>
      </c>
      <c r="S15" s="43">
        <v>0</v>
      </c>
      <c r="T15" s="43">
        <v>0</v>
      </c>
      <c r="U15" s="43">
        <f t="shared" si="4"/>
        <v>0</v>
      </c>
      <c r="V15" s="43">
        <f t="shared" si="5"/>
        <v>9664</v>
      </c>
      <c r="W15" s="43">
        <f t="shared" si="5"/>
        <v>12328</v>
      </c>
      <c r="X15" s="44">
        <f t="shared" si="6"/>
        <v>34320</v>
      </c>
      <c r="Y15" s="42">
        <v>3244</v>
      </c>
      <c r="Z15" s="43">
        <v>4213</v>
      </c>
      <c r="AA15" s="43">
        <f t="shared" si="7"/>
        <v>11670</v>
      </c>
      <c r="AB15" s="43">
        <v>6194</v>
      </c>
      <c r="AC15" s="43">
        <v>8061</v>
      </c>
      <c r="AD15" s="43">
        <f t="shared" si="8"/>
        <v>22316</v>
      </c>
      <c r="AE15" s="43">
        <v>0</v>
      </c>
      <c r="AF15" s="43">
        <v>0</v>
      </c>
      <c r="AG15" s="43">
        <f t="shared" si="9"/>
        <v>0</v>
      </c>
      <c r="AH15" s="43">
        <f t="shared" si="10"/>
        <v>9438</v>
      </c>
      <c r="AI15" s="43">
        <f t="shared" si="10"/>
        <v>12274</v>
      </c>
      <c r="AJ15" s="45">
        <f t="shared" si="11"/>
        <v>33986</v>
      </c>
      <c r="AK15" s="46">
        <v>171</v>
      </c>
      <c r="AL15" s="47">
        <v>222</v>
      </c>
      <c r="AM15" s="47">
        <v>9</v>
      </c>
      <c r="AN15" s="47">
        <v>1</v>
      </c>
      <c r="AO15" s="47">
        <f t="shared" si="12"/>
        <v>1241</v>
      </c>
      <c r="AP15" s="45">
        <v>597</v>
      </c>
    </row>
    <row r="16" spans="1:42" x14ac:dyDescent="0.25">
      <c r="A16" s="34">
        <v>42614</v>
      </c>
      <c r="B16" s="35">
        <f t="shared" si="0"/>
        <v>42614</v>
      </c>
      <c r="C16" s="42">
        <v>7283</v>
      </c>
      <c r="D16" s="43">
        <v>8445</v>
      </c>
      <c r="E16" s="43">
        <v>79</v>
      </c>
      <c r="F16" s="43">
        <v>71</v>
      </c>
      <c r="G16" s="43">
        <v>209</v>
      </c>
      <c r="H16" s="43">
        <v>224</v>
      </c>
      <c r="I16" s="43">
        <v>104</v>
      </c>
      <c r="J16" s="43">
        <v>986</v>
      </c>
      <c r="K16" s="43">
        <v>503</v>
      </c>
      <c r="L16" s="43">
        <v>538</v>
      </c>
      <c r="M16" s="43">
        <f t="shared" si="1"/>
        <v>8178</v>
      </c>
      <c r="N16" s="43">
        <f t="shared" si="1"/>
        <v>10264</v>
      </c>
      <c r="O16" s="43">
        <f t="shared" si="2"/>
        <v>28706</v>
      </c>
      <c r="P16" s="43">
        <v>16</v>
      </c>
      <c r="Q16" s="43">
        <v>0</v>
      </c>
      <c r="R16" s="43">
        <f t="shared" si="3"/>
        <v>16</v>
      </c>
      <c r="S16" s="43">
        <v>0</v>
      </c>
      <c r="T16" s="43">
        <v>1</v>
      </c>
      <c r="U16" s="43">
        <f t="shared" si="4"/>
        <v>2</v>
      </c>
      <c r="V16" s="43">
        <f t="shared" si="5"/>
        <v>8194</v>
      </c>
      <c r="W16" s="43">
        <f t="shared" si="5"/>
        <v>10265</v>
      </c>
      <c r="X16" s="44">
        <f t="shared" si="6"/>
        <v>28724</v>
      </c>
      <c r="Y16" s="42">
        <v>3502</v>
      </c>
      <c r="Z16" s="43">
        <v>3091</v>
      </c>
      <c r="AA16" s="43">
        <f t="shared" si="7"/>
        <v>9684</v>
      </c>
      <c r="AB16" s="43">
        <v>4936</v>
      </c>
      <c r="AC16" s="43">
        <v>6113</v>
      </c>
      <c r="AD16" s="43">
        <f t="shared" si="8"/>
        <v>17162</v>
      </c>
      <c r="AE16" s="43">
        <v>0</v>
      </c>
      <c r="AF16" s="43">
        <v>1</v>
      </c>
      <c r="AG16" s="43">
        <f t="shared" si="9"/>
        <v>2</v>
      </c>
      <c r="AH16" s="43">
        <f t="shared" si="10"/>
        <v>8438</v>
      </c>
      <c r="AI16" s="43">
        <f t="shared" si="10"/>
        <v>9205</v>
      </c>
      <c r="AJ16" s="45">
        <f t="shared" si="11"/>
        <v>26848</v>
      </c>
      <c r="AK16" s="46">
        <v>157</v>
      </c>
      <c r="AL16" s="47">
        <v>88</v>
      </c>
      <c r="AM16" s="47">
        <v>5</v>
      </c>
      <c r="AN16" s="47">
        <v>2</v>
      </c>
      <c r="AO16" s="47">
        <f t="shared" si="12"/>
        <v>675</v>
      </c>
      <c r="AP16" s="45">
        <v>536</v>
      </c>
    </row>
    <row r="17" spans="1:42" x14ac:dyDescent="0.25">
      <c r="A17" s="34">
        <v>42644</v>
      </c>
      <c r="B17" s="35">
        <f t="shared" si="0"/>
        <v>42644</v>
      </c>
      <c r="C17" s="42">
        <v>8720</v>
      </c>
      <c r="D17" s="43">
        <v>9564</v>
      </c>
      <c r="E17" s="43">
        <v>81</v>
      </c>
      <c r="F17" s="43">
        <v>84</v>
      </c>
      <c r="G17" s="43">
        <v>59</v>
      </c>
      <c r="H17" s="43">
        <v>277</v>
      </c>
      <c r="I17" s="43">
        <v>94</v>
      </c>
      <c r="J17" s="43">
        <v>1663</v>
      </c>
      <c r="K17" s="43">
        <v>627</v>
      </c>
      <c r="L17" s="43">
        <v>525</v>
      </c>
      <c r="M17" s="43">
        <f t="shared" si="1"/>
        <v>9581</v>
      </c>
      <c r="N17" s="43">
        <f t="shared" si="1"/>
        <v>12113</v>
      </c>
      <c r="O17" s="43">
        <f t="shared" si="2"/>
        <v>33807</v>
      </c>
      <c r="P17" s="43">
        <v>0</v>
      </c>
      <c r="Q17" s="43">
        <v>6</v>
      </c>
      <c r="R17" s="43">
        <f t="shared" si="3"/>
        <v>12</v>
      </c>
      <c r="S17" s="43">
        <v>0</v>
      </c>
      <c r="T17" s="43">
        <v>0</v>
      </c>
      <c r="U17" s="43">
        <f t="shared" si="4"/>
        <v>0</v>
      </c>
      <c r="V17" s="43">
        <f t="shared" si="5"/>
        <v>9581</v>
      </c>
      <c r="W17" s="43">
        <f t="shared" si="5"/>
        <v>12119</v>
      </c>
      <c r="X17" s="44">
        <f t="shared" si="6"/>
        <v>33819</v>
      </c>
      <c r="Y17" s="42">
        <v>4344</v>
      </c>
      <c r="Z17" s="43">
        <v>3621</v>
      </c>
      <c r="AA17" s="43">
        <f t="shared" si="7"/>
        <v>11586</v>
      </c>
      <c r="AB17" s="43">
        <v>5452</v>
      </c>
      <c r="AC17" s="43">
        <v>8886</v>
      </c>
      <c r="AD17" s="43">
        <f t="shared" si="8"/>
        <v>23224</v>
      </c>
      <c r="AE17" s="43">
        <v>0</v>
      </c>
      <c r="AF17" s="43">
        <v>0</v>
      </c>
      <c r="AG17" s="43">
        <f t="shared" si="9"/>
        <v>0</v>
      </c>
      <c r="AH17" s="43">
        <f t="shared" si="10"/>
        <v>9796</v>
      </c>
      <c r="AI17" s="43">
        <f t="shared" si="10"/>
        <v>12507</v>
      </c>
      <c r="AJ17" s="45">
        <f t="shared" si="11"/>
        <v>34810</v>
      </c>
      <c r="AK17" s="46">
        <v>183</v>
      </c>
      <c r="AL17" s="47">
        <v>117</v>
      </c>
      <c r="AM17" s="47">
        <v>0</v>
      </c>
      <c r="AN17" s="47">
        <v>1</v>
      </c>
      <c r="AO17" s="47">
        <f t="shared" si="12"/>
        <v>836</v>
      </c>
      <c r="AP17" s="45">
        <v>608</v>
      </c>
    </row>
    <row r="18" spans="1:42" x14ac:dyDescent="0.25">
      <c r="A18" s="34">
        <v>42675</v>
      </c>
      <c r="B18" s="35">
        <f t="shared" si="0"/>
        <v>42675</v>
      </c>
      <c r="C18" s="42">
        <v>7290</v>
      </c>
      <c r="D18" s="43">
        <v>8426</v>
      </c>
      <c r="E18" s="43">
        <v>67</v>
      </c>
      <c r="F18" s="43">
        <v>85</v>
      </c>
      <c r="G18" s="43">
        <v>32</v>
      </c>
      <c r="H18" s="43">
        <v>255</v>
      </c>
      <c r="I18" s="43">
        <v>96</v>
      </c>
      <c r="J18" s="43">
        <v>1572</v>
      </c>
      <c r="K18" s="43">
        <v>326</v>
      </c>
      <c r="L18" s="43">
        <v>495</v>
      </c>
      <c r="M18" s="43">
        <f t="shared" si="1"/>
        <v>7811</v>
      </c>
      <c r="N18" s="43">
        <f t="shared" si="1"/>
        <v>10833</v>
      </c>
      <c r="O18" s="43">
        <f t="shared" si="2"/>
        <v>29477</v>
      </c>
      <c r="P18" s="43">
        <v>90</v>
      </c>
      <c r="Q18" s="43">
        <v>1</v>
      </c>
      <c r="R18" s="43">
        <f t="shared" si="3"/>
        <v>92</v>
      </c>
      <c r="S18" s="43">
        <v>0</v>
      </c>
      <c r="T18" s="43">
        <v>0</v>
      </c>
      <c r="U18" s="43">
        <f t="shared" si="4"/>
        <v>0</v>
      </c>
      <c r="V18" s="43">
        <f t="shared" si="5"/>
        <v>7901</v>
      </c>
      <c r="W18" s="43">
        <f t="shared" si="5"/>
        <v>10834</v>
      </c>
      <c r="X18" s="44">
        <f t="shared" si="6"/>
        <v>29569</v>
      </c>
      <c r="Y18" s="42">
        <v>2975</v>
      </c>
      <c r="Z18" s="43">
        <v>3227</v>
      </c>
      <c r="AA18" s="43">
        <f t="shared" si="7"/>
        <v>9429</v>
      </c>
      <c r="AB18" s="43">
        <v>5202</v>
      </c>
      <c r="AC18" s="43">
        <v>7551</v>
      </c>
      <c r="AD18" s="43">
        <f t="shared" si="8"/>
        <v>20304</v>
      </c>
      <c r="AE18" s="43">
        <v>0</v>
      </c>
      <c r="AF18" s="43">
        <v>0</v>
      </c>
      <c r="AG18" s="43">
        <f t="shared" si="9"/>
        <v>0</v>
      </c>
      <c r="AH18" s="43">
        <f t="shared" si="10"/>
        <v>8177</v>
      </c>
      <c r="AI18" s="43">
        <f t="shared" si="10"/>
        <v>10778</v>
      </c>
      <c r="AJ18" s="45">
        <f t="shared" si="11"/>
        <v>29733</v>
      </c>
      <c r="AK18" s="46">
        <v>124</v>
      </c>
      <c r="AL18" s="47">
        <v>201</v>
      </c>
      <c r="AM18" s="47">
        <v>8</v>
      </c>
      <c r="AN18" s="47">
        <v>2</v>
      </c>
      <c r="AO18" s="47">
        <f t="shared" si="12"/>
        <v>1064</v>
      </c>
      <c r="AP18" s="45">
        <v>476</v>
      </c>
    </row>
    <row r="19" spans="1:42" ht="13.5" thickBot="1" x14ac:dyDescent="0.3">
      <c r="A19" s="48">
        <v>42705</v>
      </c>
      <c r="B19" s="49">
        <f t="shared" si="0"/>
        <v>42705</v>
      </c>
      <c r="C19" s="50">
        <v>10046</v>
      </c>
      <c r="D19" s="51">
        <v>10582</v>
      </c>
      <c r="E19" s="51">
        <v>97</v>
      </c>
      <c r="F19" s="51">
        <v>98</v>
      </c>
      <c r="G19" s="51">
        <v>92</v>
      </c>
      <c r="H19" s="51">
        <v>312</v>
      </c>
      <c r="I19" s="51">
        <v>115</v>
      </c>
      <c r="J19" s="51">
        <v>1285</v>
      </c>
      <c r="K19" s="51">
        <v>591</v>
      </c>
      <c r="L19" s="51">
        <v>604</v>
      </c>
      <c r="M19" s="51">
        <f>SUM(C19,E19,G19,I19,K19)</f>
        <v>10941</v>
      </c>
      <c r="N19" s="51">
        <f t="shared" si="1"/>
        <v>12881</v>
      </c>
      <c r="O19" s="51">
        <f>2*N19+M19</f>
        <v>36703</v>
      </c>
      <c r="P19" s="51">
        <v>26</v>
      </c>
      <c r="Q19" s="51">
        <v>1</v>
      </c>
      <c r="R19" s="51">
        <f t="shared" si="3"/>
        <v>28</v>
      </c>
      <c r="S19" s="51">
        <v>0</v>
      </c>
      <c r="T19" s="51">
        <v>0</v>
      </c>
      <c r="U19" s="51">
        <f t="shared" si="4"/>
        <v>0</v>
      </c>
      <c r="V19" s="51">
        <f t="shared" si="5"/>
        <v>10967</v>
      </c>
      <c r="W19" s="51">
        <f t="shared" si="5"/>
        <v>12882</v>
      </c>
      <c r="X19" s="52">
        <f t="shared" si="6"/>
        <v>36731</v>
      </c>
      <c r="Y19" s="50">
        <v>3415</v>
      </c>
      <c r="Z19" s="51">
        <v>3335</v>
      </c>
      <c r="AA19" s="51">
        <f t="shared" si="7"/>
        <v>10085</v>
      </c>
      <c r="AB19" s="51">
        <v>6506</v>
      </c>
      <c r="AC19" s="51">
        <v>9720</v>
      </c>
      <c r="AD19" s="51">
        <f t="shared" si="8"/>
        <v>25946</v>
      </c>
      <c r="AE19" s="51">
        <v>0</v>
      </c>
      <c r="AF19" s="51">
        <v>0</v>
      </c>
      <c r="AG19" s="51">
        <f t="shared" si="9"/>
        <v>0</v>
      </c>
      <c r="AH19" s="51">
        <f t="shared" si="10"/>
        <v>9921</v>
      </c>
      <c r="AI19" s="51">
        <f t="shared" si="10"/>
        <v>13055</v>
      </c>
      <c r="AJ19" s="53">
        <f t="shared" si="11"/>
        <v>36031</v>
      </c>
      <c r="AK19" s="54">
        <v>151</v>
      </c>
      <c r="AL19" s="55">
        <v>140</v>
      </c>
      <c r="AM19" s="55">
        <v>10</v>
      </c>
      <c r="AN19" s="55">
        <v>3</v>
      </c>
      <c r="AO19" s="55">
        <f t="shared" si="12"/>
        <v>878</v>
      </c>
      <c r="AP19" s="53">
        <v>652</v>
      </c>
    </row>
    <row r="20" spans="1:42" x14ac:dyDescent="0.25">
      <c r="A20" s="56">
        <v>42736</v>
      </c>
      <c r="B20" s="57">
        <f t="shared" ref="B20:B55" si="13">SUM(A20)</f>
        <v>42736</v>
      </c>
      <c r="C20" s="58">
        <v>8269</v>
      </c>
      <c r="D20" s="59">
        <v>9774</v>
      </c>
      <c r="E20" s="59">
        <v>77</v>
      </c>
      <c r="F20" s="59">
        <v>109</v>
      </c>
      <c r="G20" s="59">
        <v>79</v>
      </c>
      <c r="H20" s="59">
        <v>241</v>
      </c>
      <c r="I20" s="59">
        <v>90</v>
      </c>
      <c r="J20" s="59">
        <v>822</v>
      </c>
      <c r="K20" s="59">
        <v>414</v>
      </c>
      <c r="L20" s="59">
        <v>605</v>
      </c>
      <c r="M20" s="59">
        <f>SUM(C20,E20,G20,I20,K20)</f>
        <v>8929</v>
      </c>
      <c r="N20" s="59">
        <f>SUM(D20,F20,H20,J20,L20)</f>
        <v>11551</v>
      </c>
      <c r="O20" s="59">
        <f>2*N20+M20</f>
        <v>32031</v>
      </c>
      <c r="P20" s="59">
        <v>0</v>
      </c>
      <c r="Q20" s="59">
        <v>0</v>
      </c>
      <c r="R20" s="59">
        <f t="shared" ref="R20:R55" si="14">SUM(P20)+Q20*2</f>
        <v>0</v>
      </c>
      <c r="S20" s="59">
        <v>0</v>
      </c>
      <c r="T20" s="59">
        <v>0</v>
      </c>
      <c r="U20" s="59">
        <f t="shared" si="4"/>
        <v>0</v>
      </c>
      <c r="V20" s="59">
        <v>8569</v>
      </c>
      <c r="W20" s="59">
        <f>D20+F20+H20+J20+L20+T20+Q20</f>
        <v>11551</v>
      </c>
      <c r="X20" s="60">
        <v>32031</v>
      </c>
      <c r="Y20" s="58">
        <v>3181</v>
      </c>
      <c r="Z20" s="59">
        <v>3115</v>
      </c>
      <c r="AA20" s="59">
        <f>2*Z20+Y20</f>
        <v>9411</v>
      </c>
      <c r="AB20" s="59">
        <v>6525</v>
      </c>
      <c r="AC20" s="59">
        <v>8366</v>
      </c>
      <c r="AD20" s="59">
        <f t="shared" si="8"/>
        <v>23257</v>
      </c>
      <c r="AE20" s="59">
        <v>0</v>
      </c>
      <c r="AF20" s="59">
        <v>0</v>
      </c>
      <c r="AG20" s="59">
        <f t="shared" si="9"/>
        <v>0</v>
      </c>
      <c r="AH20" s="59">
        <f>SUM(Y20,AB20,AE20)</f>
        <v>9706</v>
      </c>
      <c r="AI20" s="59">
        <f t="shared" si="10"/>
        <v>11481</v>
      </c>
      <c r="AJ20" s="61">
        <f>SUM(AH20)+AI20*2</f>
        <v>32668</v>
      </c>
      <c r="AK20" s="58">
        <v>188</v>
      </c>
      <c r="AL20" s="59">
        <v>72</v>
      </c>
      <c r="AM20" s="59">
        <v>5</v>
      </c>
      <c r="AN20" s="59">
        <v>6</v>
      </c>
      <c r="AO20" s="59">
        <f>4*AL20+AK20*2+AM20+AN20*2</f>
        <v>681</v>
      </c>
      <c r="AP20" s="61">
        <v>599</v>
      </c>
    </row>
    <row r="21" spans="1:42" x14ac:dyDescent="0.25">
      <c r="A21" s="62">
        <v>42767</v>
      </c>
      <c r="B21" s="63">
        <f t="shared" si="13"/>
        <v>42767</v>
      </c>
      <c r="C21" s="64">
        <v>7720</v>
      </c>
      <c r="D21" s="65">
        <v>8631</v>
      </c>
      <c r="E21" s="65">
        <v>70</v>
      </c>
      <c r="F21" s="65">
        <v>81</v>
      </c>
      <c r="G21" s="65">
        <v>57</v>
      </c>
      <c r="H21" s="65">
        <v>175</v>
      </c>
      <c r="I21" s="65">
        <v>79</v>
      </c>
      <c r="J21" s="65">
        <v>866</v>
      </c>
      <c r="K21" s="65">
        <v>283</v>
      </c>
      <c r="L21" s="65">
        <v>526</v>
      </c>
      <c r="M21" s="65">
        <f t="shared" ref="M21:N36" si="15">SUM(C21,E21,G21,I21,K21)</f>
        <v>8209</v>
      </c>
      <c r="N21" s="65">
        <f t="shared" si="15"/>
        <v>10279</v>
      </c>
      <c r="O21" s="65">
        <f t="shared" ref="O21:O30" si="16">2*N21+M21</f>
        <v>28767</v>
      </c>
      <c r="P21" s="65">
        <v>1</v>
      </c>
      <c r="Q21" s="65">
        <v>3</v>
      </c>
      <c r="R21" s="65">
        <f t="shared" si="14"/>
        <v>7</v>
      </c>
      <c r="S21" s="65">
        <v>0</v>
      </c>
      <c r="T21" s="65">
        <v>1</v>
      </c>
      <c r="U21" s="65">
        <f t="shared" si="4"/>
        <v>2</v>
      </c>
      <c r="V21" s="65">
        <f t="shared" ref="V21:W36" si="17">C21+E21+G21+I21+K21+S21+P21</f>
        <v>8210</v>
      </c>
      <c r="W21" s="65">
        <f t="shared" si="17"/>
        <v>10283</v>
      </c>
      <c r="X21" s="66">
        <f t="shared" ref="X21:X55" si="18">2*W21+V21</f>
        <v>28776</v>
      </c>
      <c r="Y21" s="64">
        <v>3394</v>
      </c>
      <c r="Z21" s="65">
        <v>3247</v>
      </c>
      <c r="AA21" s="65">
        <f t="shared" ref="AA21:AA30" si="19">2*Z21+Y21</f>
        <v>9888</v>
      </c>
      <c r="AB21" s="65">
        <v>5085</v>
      </c>
      <c r="AC21" s="65">
        <v>6988</v>
      </c>
      <c r="AD21" s="65">
        <f t="shared" si="8"/>
        <v>19061</v>
      </c>
      <c r="AE21" s="65">
        <v>0</v>
      </c>
      <c r="AF21" s="65">
        <v>0</v>
      </c>
      <c r="AG21" s="65">
        <f t="shared" si="9"/>
        <v>0</v>
      </c>
      <c r="AH21" s="65">
        <f t="shared" ref="AH21:AI36" si="20">SUM(Y21,AB21,AE21)</f>
        <v>8479</v>
      </c>
      <c r="AI21" s="65">
        <f t="shared" si="10"/>
        <v>10235</v>
      </c>
      <c r="AJ21" s="67">
        <f t="shared" ref="AJ21:AJ43" si="21">SUM(AH21)+AI21*2</f>
        <v>28949</v>
      </c>
      <c r="AK21" s="64">
        <v>141</v>
      </c>
      <c r="AL21" s="65">
        <v>67</v>
      </c>
      <c r="AM21" s="65">
        <v>6</v>
      </c>
      <c r="AN21" s="65">
        <v>9</v>
      </c>
      <c r="AO21" s="65">
        <f t="shared" ref="AO21:AO43" si="22">4*AL21+AK21*2+AM21+AN21*2</f>
        <v>574</v>
      </c>
      <c r="AP21" s="67">
        <v>523</v>
      </c>
    </row>
    <row r="22" spans="1:42" x14ac:dyDescent="0.25">
      <c r="A22" s="62">
        <v>42795</v>
      </c>
      <c r="B22" s="63">
        <f t="shared" si="13"/>
        <v>42795</v>
      </c>
      <c r="C22" s="64">
        <v>8498</v>
      </c>
      <c r="D22" s="65">
        <v>9282</v>
      </c>
      <c r="E22" s="65">
        <v>81</v>
      </c>
      <c r="F22" s="65">
        <v>89</v>
      </c>
      <c r="G22" s="65">
        <v>39</v>
      </c>
      <c r="H22" s="65">
        <v>202</v>
      </c>
      <c r="I22" s="65">
        <v>96</v>
      </c>
      <c r="J22" s="65">
        <v>1178</v>
      </c>
      <c r="K22" s="65">
        <v>441</v>
      </c>
      <c r="L22" s="65">
        <v>435</v>
      </c>
      <c r="M22" s="65">
        <f t="shared" si="15"/>
        <v>9155</v>
      </c>
      <c r="N22" s="65">
        <f t="shared" si="15"/>
        <v>11186</v>
      </c>
      <c r="O22" s="65">
        <f t="shared" si="16"/>
        <v>31527</v>
      </c>
      <c r="P22" s="65">
        <v>0</v>
      </c>
      <c r="Q22" s="65">
        <v>0</v>
      </c>
      <c r="R22" s="65">
        <f t="shared" si="14"/>
        <v>0</v>
      </c>
      <c r="S22" s="65">
        <v>0</v>
      </c>
      <c r="T22" s="65">
        <v>0</v>
      </c>
      <c r="U22" s="65">
        <f t="shared" si="4"/>
        <v>0</v>
      </c>
      <c r="V22" s="65">
        <f t="shared" si="17"/>
        <v>9155</v>
      </c>
      <c r="W22" s="65">
        <f t="shared" si="17"/>
        <v>11186</v>
      </c>
      <c r="X22" s="66">
        <f t="shared" si="18"/>
        <v>31527</v>
      </c>
      <c r="Y22" s="64">
        <v>3877</v>
      </c>
      <c r="Z22" s="65">
        <v>3417</v>
      </c>
      <c r="AA22" s="65">
        <f t="shared" si="19"/>
        <v>10711</v>
      </c>
      <c r="AB22" s="65">
        <v>5320</v>
      </c>
      <c r="AC22" s="65">
        <v>7902</v>
      </c>
      <c r="AD22" s="65">
        <f t="shared" si="8"/>
        <v>21124</v>
      </c>
      <c r="AE22" s="65">
        <v>0</v>
      </c>
      <c r="AF22" s="65">
        <v>1</v>
      </c>
      <c r="AG22" s="65">
        <f t="shared" si="9"/>
        <v>2</v>
      </c>
      <c r="AH22" s="65">
        <f t="shared" si="20"/>
        <v>9197</v>
      </c>
      <c r="AI22" s="65">
        <f t="shared" si="10"/>
        <v>11320</v>
      </c>
      <c r="AJ22" s="67">
        <f t="shared" si="21"/>
        <v>31837</v>
      </c>
      <c r="AK22" s="64">
        <v>135</v>
      </c>
      <c r="AL22" s="65">
        <v>110</v>
      </c>
      <c r="AM22" s="65">
        <v>1</v>
      </c>
      <c r="AN22" s="65">
        <v>1</v>
      </c>
      <c r="AO22" s="65">
        <f t="shared" si="22"/>
        <v>713</v>
      </c>
      <c r="AP22" s="67">
        <v>549</v>
      </c>
    </row>
    <row r="23" spans="1:42" x14ac:dyDescent="0.25">
      <c r="A23" s="62">
        <v>42826</v>
      </c>
      <c r="B23" s="63">
        <f t="shared" si="13"/>
        <v>42826</v>
      </c>
      <c r="C23" s="64">
        <v>9163</v>
      </c>
      <c r="D23" s="65">
        <v>9845</v>
      </c>
      <c r="E23" s="65">
        <v>66</v>
      </c>
      <c r="F23" s="65">
        <v>106</v>
      </c>
      <c r="G23" s="65">
        <v>72</v>
      </c>
      <c r="H23" s="65">
        <v>220</v>
      </c>
      <c r="I23" s="65">
        <v>108</v>
      </c>
      <c r="J23" s="65">
        <v>1076</v>
      </c>
      <c r="K23" s="65">
        <v>302</v>
      </c>
      <c r="L23" s="65">
        <v>605</v>
      </c>
      <c r="M23" s="65">
        <f t="shared" si="15"/>
        <v>9711</v>
      </c>
      <c r="N23" s="65">
        <f t="shared" si="15"/>
        <v>11852</v>
      </c>
      <c r="O23" s="65">
        <f t="shared" si="16"/>
        <v>33415</v>
      </c>
      <c r="P23" s="65">
        <v>6</v>
      </c>
      <c r="Q23" s="65">
        <v>3</v>
      </c>
      <c r="R23" s="65">
        <f t="shared" si="14"/>
        <v>12</v>
      </c>
      <c r="S23" s="65">
        <v>0</v>
      </c>
      <c r="T23" s="65">
        <v>0</v>
      </c>
      <c r="U23" s="65">
        <f t="shared" si="4"/>
        <v>0</v>
      </c>
      <c r="V23" s="65">
        <f t="shared" si="17"/>
        <v>9717</v>
      </c>
      <c r="W23" s="65">
        <f t="shared" si="17"/>
        <v>11855</v>
      </c>
      <c r="X23" s="66">
        <f t="shared" si="18"/>
        <v>33427</v>
      </c>
      <c r="Y23" s="64">
        <v>3268</v>
      </c>
      <c r="Z23" s="65">
        <v>3140</v>
      </c>
      <c r="AA23" s="65">
        <f t="shared" si="19"/>
        <v>9548</v>
      </c>
      <c r="AB23" s="65">
        <v>5597</v>
      </c>
      <c r="AC23" s="65">
        <v>7422</v>
      </c>
      <c r="AD23" s="65">
        <f t="shared" si="8"/>
        <v>20441</v>
      </c>
      <c r="AE23" s="65">
        <v>0</v>
      </c>
      <c r="AF23" s="65">
        <v>0</v>
      </c>
      <c r="AG23" s="65">
        <f t="shared" si="9"/>
        <v>0</v>
      </c>
      <c r="AH23" s="65">
        <f t="shared" si="20"/>
        <v>8865</v>
      </c>
      <c r="AI23" s="65">
        <f t="shared" si="10"/>
        <v>10562</v>
      </c>
      <c r="AJ23" s="67">
        <f t="shared" si="21"/>
        <v>29989</v>
      </c>
      <c r="AK23" s="64">
        <v>174</v>
      </c>
      <c r="AL23" s="65">
        <v>64</v>
      </c>
      <c r="AM23" s="65">
        <v>4</v>
      </c>
      <c r="AN23" s="65">
        <v>5</v>
      </c>
      <c r="AO23" s="65">
        <f t="shared" si="22"/>
        <v>618</v>
      </c>
      <c r="AP23" s="67">
        <v>529</v>
      </c>
    </row>
    <row r="24" spans="1:42" x14ac:dyDescent="0.25">
      <c r="A24" s="62">
        <v>42856</v>
      </c>
      <c r="B24" s="63">
        <f t="shared" si="13"/>
        <v>42856</v>
      </c>
      <c r="C24" s="64">
        <v>10675</v>
      </c>
      <c r="D24" s="65">
        <v>12107</v>
      </c>
      <c r="E24" s="65">
        <v>67</v>
      </c>
      <c r="F24" s="65">
        <v>112</v>
      </c>
      <c r="G24" s="65">
        <v>68</v>
      </c>
      <c r="H24" s="65">
        <v>215</v>
      </c>
      <c r="I24" s="65">
        <v>100</v>
      </c>
      <c r="J24" s="65">
        <v>951</v>
      </c>
      <c r="K24" s="65">
        <v>291</v>
      </c>
      <c r="L24" s="65">
        <v>756</v>
      </c>
      <c r="M24" s="65">
        <f t="shared" si="15"/>
        <v>11201</v>
      </c>
      <c r="N24" s="65">
        <f t="shared" si="15"/>
        <v>14141</v>
      </c>
      <c r="O24" s="65">
        <f t="shared" si="16"/>
        <v>39483</v>
      </c>
      <c r="P24" s="65">
        <v>0</v>
      </c>
      <c r="Q24" s="65">
        <v>0</v>
      </c>
      <c r="R24" s="65">
        <f t="shared" si="14"/>
        <v>0</v>
      </c>
      <c r="S24" s="65">
        <v>0</v>
      </c>
      <c r="T24" s="65">
        <v>0</v>
      </c>
      <c r="U24" s="65">
        <f t="shared" si="4"/>
        <v>0</v>
      </c>
      <c r="V24" s="65">
        <f t="shared" si="17"/>
        <v>11201</v>
      </c>
      <c r="W24" s="65">
        <f t="shared" si="17"/>
        <v>14141</v>
      </c>
      <c r="X24" s="66">
        <f t="shared" si="18"/>
        <v>39483</v>
      </c>
      <c r="Y24" s="64">
        <v>3995</v>
      </c>
      <c r="Z24" s="65">
        <v>3379</v>
      </c>
      <c r="AA24" s="65">
        <f t="shared" si="19"/>
        <v>10753</v>
      </c>
      <c r="AB24" s="65">
        <v>5831</v>
      </c>
      <c r="AC24" s="65">
        <v>8881</v>
      </c>
      <c r="AD24" s="65">
        <f t="shared" si="8"/>
        <v>23593</v>
      </c>
      <c r="AE24" s="65">
        <v>0</v>
      </c>
      <c r="AF24" s="65">
        <v>0</v>
      </c>
      <c r="AG24" s="65">
        <f t="shared" si="9"/>
        <v>0</v>
      </c>
      <c r="AH24" s="65">
        <f t="shared" si="20"/>
        <v>9826</v>
      </c>
      <c r="AI24" s="65">
        <f t="shared" si="20"/>
        <v>12260</v>
      </c>
      <c r="AJ24" s="67">
        <f t="shared" si="21"/>
        <v>34346</v>
      </c>
      <c r="AK24" s="64">
        <v>147</v>
      </c>
      <c r="AL24" s="65">
        <v>104</v>
      </c>
      <c r="AM24" s="65">
        <v>2</v>
      </c>
      <c r="AN24" s="65">
        <v>5</v>
      </c>
      <c r="AO24" s="65">
        <f t="shared" si="22"/>
        <v>722</v>
      </c>
      <c r="AP24" s="67">
        <v>602</v>
      </c>
    </row>
    <row r="25" spans="1:42" x14ac:dyDescent="0.25">
      <c r="A25" s="62">
        <v>42887</v>
      </c>
      <c r="B25" s="63">
        <f t="shared" si="13"/>
        <v>42887</v>
      </c>
      <c r="C25" s="64">
        <v>8996</v>
      </c>
      <c r="D25" s="65">
        <v>11484</v>
      </c>
      <c r="E25" s="65">
        <v>76</v>
      </c>
      <c r="F25" s="65">
        <v>100</v>
      </c>
      <c r="G25" s="65">
        <v>39</v>
      </c>
      <c r="H25" s="65">
        <v>191</v>
      </c>
      <c r="I25" s="65">
        <v>100</v>
      </c>
      <c r="J25" s="65">
        <v>848</v>
      </c>
      <c r="K25" s="65">
        <v>514</v>
      </c>
      <c r="L25" s="65">
        <v>630</v>
      </c>
      <c r="M25" s="65">
        <f t="shared" si="15"/>
        <v>9725</v>
      </c>
      <c r="N25" s="65">
        <f t="shared" si="15"/>
        <v>13253</v>
      </c>
      <c r="O25" s="65">
        <f t="shared" si="16"/>
        <v>36231</v>
      </c>
      <c r="P25" s="65">
        <v>20</v>
      </c>
      <c r="Q25" s="65">
        <v>0</v>
      </c>
      <c r="R25" s="65">
        <f t="shared" si="14"/>
        <v>20</v>
      </c>
      <c r="S25" s="65">
        <v>0</v>
      </c>
      <c r="T25" s="65">
        <v>0</v>
      </c>
      <c r="U25" s="65">
        <f t="shared" si="4"/>
        <v>0</v>
      </c>
      <c r="V25" s="65">
        <f t="shared" si="17"/>
        <v>9745</v>
      </c>
      <c r="W25" s="65">
        <f t="shared" si="17"/>
        <v>13253</v>
      </c>
      <c r="X25" s="66">
        <f t="shared" si="18"/>
        <v>36251</v>
      </c>
      <c r="Y25" s="64">
        <v>3665</v>
      </c>
      <c r="Z25" s="65">
        <v>3825</v>
      </c>
      <c r="AA25" s="65">
        <f t="shared" si="19"/>
        <v>11315</v>
      </c>
      <c r="AB25" s="65">
        <v>6992</v>
      </c>
      <c r="AC25" s="65">
        <v>9185</v>
      </c>
      <c r="AD25" s="65">
        <f t="shared" si="8"/>
        <v>25362</v>
      </c>
      <c r="AE25" s="65">
        <v>0</v>
      </c>
      <c r="AF25" s="65">
        <v>0</v>
      </c>
      <c r="AG25" s="65">
        <f t="shared" si="9"/>
        <v>0</v>
      </c>
      <c r="AH25" s="65">
        <f t="shared" si="20"/>
        <v>10657</v>
      </c>
      <c r="AI25" s="65">
        <f t="shared" si="20"/>
        <v>13010</v>
      </c>
      <c r="AJ25" s="67">
        <f t="shared" si="21"/>
        <v>36677</v>
      </c>
      <c r="AK25" s="64">
        <v>236</v>
      </c>
      <c r="AL25" s="65">
        <v>160</v>
      </c>
      <c r="AM25" s="65">
        <v>6</v>
      </c>
      <c r="AN25" s="65">
        <v>5</v>
      </c>
      <c r="AO25" s="65">
        <f t="shared" si="22"/>
        <v>1128</v>
      </c>
      <c r="AP25" s="67">
        <v>490</v>
      </c>
    </row>
    <row r="26" spans="1:42" x14ac:dyDescent="0.25">
      <c r="A26" s="62">
        <v>42917</v>
      </c>
      <c r="B26" s="63">
        <f t="shared" si="13"/>
        <v>42917</v>
      </c>
      <c r="C26" s="64">
        <v>9015</v>
      </c>
      <c r="D26" s="65">
        <v>10312</v>
      </c>
      <c r="E26" s="65">
        <v>54</v>
      </c>
      <c r="F26" s="65">
        <v>80</v>
      </c>
      <c r="G26" s="65">
        <v>38</v>
      </c>
      <c r="H26" s="65">
        <v>83</v>
      </c>
      <c r="I26" s="65">
        <v>82</v>
      </c>
      <c r="J26" s="65">
        <v>854</v>
      </c>
      <c r="K26" s="65">
        <v>295</v>
      </c>
      <c r="L26" s="65">
        <v>427</v>
      </c>
      <c r="M26" s="65">
        <f t="shared" si="15"/>
        <v>9484</v>
      </c>
      <c r="N26" s="65">
        <f t="shared" si="15"/>
        <v>11756</v>
      </c>
      <c r="O26" s="65">
        <f t="shared" si="16"/>
        <v>32996</v>
      </c>
      <c r="P26" s="65">
        <v>11</v>
      </c>
      <c r="Q26" s="65">
        <v>0</v>
      </c>
      <c r="R26" s="65">
        <f t="shared" si="14"/>
        <v>11</v>
      </c>
      <c r="S26" s="65">
        <v>0</v>
      </c>
      <c r="T26" s="65">
        <v>1</v>
      </c>
      <c r="U26" s="65">
        <f t="shared" si="4"/>
        <v>2</v>
      </c>
      <c r="V26" s="65">
        <f t="shared" si="17"/>
        <v>9495</v>
      </c>
      <c r="W26" s="65">
        <f t="shared" si="17"/>
        <v>11757</v>
      </c>
      <c r="X26" s="66">
        <f t="shared" si="18"/>
        <v>33009</v>
      </c>
      <c r="Y26" s="64">
        <v>2789</v>
      </c>
      <c r="Z26" s="65">
        <v>3214</v>
      </c>
      <c r="AA26" s="65">
        <f t="shared" si="19"/>
        <v>9217</v>
      </c>
      <c r="AB26" s="65">
        <v>6011</v>
      </c>
      <c r="AC26" s="65">
        <v>9035</v>
      </c>
      <c r="AD26" s="65">
        <f t="shared" si="8"/>
        <v>24081</v>
      </c>
      <c r="AE26" s="65">
        <v>0</v>
      </c>
      <c r="AF26" s="65">
        <v>0</v>
      </c>
      <c r="AG26" s="65">
        <f t="shared" si="9"/>
        <v>0</v>
      </c>
      <c r="AH26" s="65">
        <f t="shared" si="20"/>
        <v>8800</v>
      </c>
      <c r="AI26" s="65">
        <f t="shared" si="20"/>
        <v>12249</v>
      </c>
      <c r="AJ26" s="67">
        <f t="shared" si="21"/>
        <v>33298</v>
      </c>
      <c r="AK26" s="64">
        <v>187</v>
      </c>
      <c r="AL26" s="65">
        <v>80</v>
      </c>
      <c r="AM26" s="65">
        <v>3</v>
      </c>
      <c r="AN26" s="65">
        <v>9</v>
      </c>
      <c r="AO26" s="65">
        <f t="shared" si="22"/>
        <v>715</v>
      </c>
      <c r="AP26" s="67">
        <v>524</v>
      </c>
    </row>
    <row r="27" spans="1:42" x14ac:dyDescent="0.25">
      <c r="A27" s="62">
        <v>42948</v>
      </c>
      <c r="B27" s="63">
        <f t="shared" si="13"/>
        <v>42948</v>
      </c>
      <c r="C27" s="64">
        <v>9872</v>
      </c>
      <c r="D27" s="65">
        <v>11199</v>
      </c>
      <c r="E27" s="65">
        <v>116</v>
      </c>
      <c r="F27" s="65">
        <v>107</v>
      </c>
      <c r="G27" s="65">
        <v>54</v>
      </c>
      <c r="H27" s="65">
        <v>199</v>
      </c>
      <c r="I27" s="65">
        <v>76</v>
      </c>
      <c r="J27" s="65">
        <v>1116</v>
      </c>
      <c r="K27" s="65">
        <v>450</v>
      </c>
      <c r="L27" s="65">
        <v>780</v>
      </c>
      <c r="M27" s="65">
        <f t="shared" si="15"/>
        <v>10568</v>
      </c>
      <c r="N27" s="65">
        <f t="shared" si="15"/>
        <v>13401</v>
      </c>
      <c r="O27" s="65">
        <f t="shared" si="16"/>
        <v>37370</v>
      </c>
      <c r="P27" s="65">
        <v>9</v>
      </c>
      <c r="Q27" s="65">
        <v>0</v>
      </c>
      <c r="R27" s="65">
        <f t="shared" si="14"/>
        <v>9</v>
      </c>
      <c r="S27" s="65">
        <v>1</v>
      </c>
      <c r="T27" s="65">
        <v>0</v>
      </c>
      <c r="U27" s="65">
        <f t="shared" si="4"/>
        <v>1</v>
      </c>
      <c r="V27" s="65">
        <f t="shared" si="17"/>
        <v>10578</v>
      </c>
      <c r="W27" s="65">
        <f t="shared" si="17"/>
        <v>13401</v>
      </c>
      <c r="X27" s="66">
        <f t="shared" si="18"/>
        <v>37380</v>
      </c>
      <c r="Y27" s="64">
        <v>4131</v>
      </c>
      <c r="Z27" s="65">
        <v>4835</v>
      </c>
      <c r="AA27" s="65">
        <f t="shared" si="19"/>
        <v>13801</v>
      </c>
      <c r="AB27" s="65">
        <v>6829</v>
      </c>
      <c r="AC27" s="65">
        <v>8633</v>
      </c>
      <c r="AD27" s="65">
        <f t="shared" si="8"/>
        <v>24095</v>
      </c>
      <c r="AE27" s="65">
        <v>1</v>
      </c>
      <c r="AF27" s="65">
        <v>0</v>
      </c>
      <c r="AG27" s="65">
        <f t="shared" si="9"/>
        <v>1</v>
      </c>
      <c r="AH27" s="65">
        <f t="shared" si="20"/>
        <v>10961</v>
      </c>
      <c r="AI27" s="65">
        <f t="shared" si="20"/>
        <v>13468</v>
      </c>
      <c r="AJ27" s="67">
        <f t="shared" si="21"/>
        <v>37897</v>
      </c>
      <c r="AK27" s="64">
        <v>194</v>
      </c>
      <c r="AL27" s="65">
        <v>417</v>
      </c>
      <c r="AM27" s="65">
        <v>2</v>
      </c>
      <c r="AN27" s="65">
        <v>5</v>
      </c>
      <c r="AO27" s="65">
        <f t="shared" si="22"/>
        <v>2068</v>
      </c>
      <c r="AP27" s="67">
        <v>585</v>
      </c>
    </row>
    <row r="28" spans="1:42" x14ac:dyDescent="0.25">
      <c r="A28" s="62">
        <v>42979</v>
      </c>
      <c r="B28" s="63">
        <f t="shared" si="13"/>
        <v>42979</v>
      </c>
      <c r="C28" s="64">
        <v>8059</v>
      </c>
      <c r="D28" s="65">
        <v>9299</v>
      </c>
      <c r="E28" s="65">
        <v>80</v>
      </c>
      <c r="F28" s="65">
        <v>81</v>
      </c>
      <c r="G28" s="65">
        <v>95</v>
      </c>
      <c r="H28" s="65">
        <v>130</v>
      </c>
      <c r="I28" s="65">
        <v>96</v>
      </c>
      <c r="J28" s="65">
        <v>946</v>
      </c>
      <c r="K28" s="65">
        <v>370</v>
      </c>
      <c r="L28" s="65">
        <v>511</v>
      </c>
      <c r="M28" s="65">
        <f t="shared" si="15"/>
        <v>8700</v>
      </c>
      <c r="N28" s="65">
        <f t="shared" si="15"/>
        <v>10967</v>
      </c>
      <c r="O28" s="65">
        <f t="shared" si="16"/>
        <v>30634</v>
      </c>
      <c r="P28" s="65">
        <v>1</v>
      </c>
      <c r="Q28" s="65">
        <v>6</v>
      </c>
      <c r="R28" s="65">
        <f t="shared" si="14"/>
        <v>13</v>
      </c>
      <c r="S28" s="65">
        <v>0</v>
      </c>
      <c r="T28" s="65">
        <v>0</v>
      </c>
      <c r="U28" s="65">
        <f t="shared" si="4"/>
        <v>0</v>
      </c>
      <c r="V28" s="65">
        <f t="shared" si="17"/>
        <v>8701</v>
      </c>
      <c r="W28" s="65">
        <f t="shared" si="17"/>
        <v>10973</v>
      </c>
      <c r="X28" s="66">
        <f t="shared" si="18"/>
        <v>30647</v>
      </c>
      <c r="Y28" s="64">
        <v>2600</v>
      </c>
      <c r="Z28" s="65">
        <v>3401</v>
      </c>
      <c r="AA28" s="65">
        <f t="shared" si="19"/>
        <v>9402</v>
      </c>
      <c r="AB28" s="65">
        <v>5781</v>
      </c>
      <c r="AC28" s="65">
        <v>7019</v>
      </c>
      <c r="AD28" s="65">
        <f t="shared" si="8"/>
        <v>19819</v>
      </c>
      <c r="AE28" s="65">
        <v>0</v>
      </c>
      <c r="AF28" s="65">
        <v>0</v>
      </c>
      <c r="AG28" s="65">
        <f t="shared" si="9"/>
        <v>0</v>
      </c>
      <c r="AH28" s="65">
        <f t="shared" si="20"/>
        <v>8381</v>
      </c>
      <c r="AI28" s="65">
        <f t="shared" si="20"/>
        <v>10420</v>
      </c>
      <c r="AJ28" s="67">
        <f t="shared" si="21"/>
        <v>29221</v>
      </c>
      <c r="AK28" s="64">
        <v>150</v>
      </c>
      <c r="AL28" s="65">
        <v>448</v>
      </c>
      <c r="AM28" s="65">
        <v>10</v>
      </c>
      <c r="AN28" s="65">
        <v>2</v>
      </c>
      <c r="AO28" s="65">
        <f t="shared" si="22"/>
        <v>2106</v>
      </c>
      <c r="AP28" s="67">
        <v>496</v>
      </c>
    </row>
    <row r="29" spans="1:42" x14ac:dyDescent="0.25">
      <c r="A29" s="62">
        <v>43009</v>
      </c>
      <c r="B29" s="63">
        <f t="shared" si="13"/>
        <v>43009</v>
      </c>
      <c r="C29" s="64">
        <v>9261</v>
      </c>
      <c r="D29" s="65">
        <v>9831</v>
      </c>
      <c r="E29" s="65">
        <v>85</v>
      </c>
      <c r="F29" s="65">
        <v>95</v>
      </c>
      <c r="G29" s="65">
        <v>44</v>
      </c>
      <c r="H29" s="65">
        <v>173</v>
      </c>
      <c r="I29" s="65">
        <v>94</v>
      </c>
      <c r="J29" s="65">
        <v>1117</v>
      </c>
      <c r="K29" s="65">
        <v>365</v>
      </c>
      <c r="L29" s="65">
        <v>613</v>
      </c>
      <c r="M29" s="65">
        <f t="shared" si="15"/>
        <v>9849</v>
      </c>
      <c r="N29" s="65">
        <f t="shared" si="15"/>
        <v>11829</v>
      </c>
      <c r="O29" s="65">
        <f t="shared" si="16"/>
        <v>33507</v>
      </c>
      <c r="P29" s="65">
        <v>0</v>
      </c>
      <c r="Q29" s="65">
        <v>1</v>
      </c>
      <c r="R29" s="65">
        <f t="shared" si="14"/>
        <v>2</v>
      </c>
      <c r="S29" s="65">
        <v>0</v>
      </c>
      <c r="T29" s="65">
        <v>0</v>
      </c>
      <c r="U29" s="65">
        <f t="shared" si="4"/>
        <v>0</v>
      </c>
      <c r="V29" s="65">
        <f t="shared" si="17"/>
        <v>9849</v>
      </c>
      <c r="W29" s="65">
        <f t="shared" si="17"/>
        <v>11830</v>
      </c>
      <c r="X29" s="66">
        <f t="shared" si="18"/>
        <v>33509</v>
      </c>
      <c r="Y29" s="64">
        <v>3912</v>
      </c>
      <c r="Z29" s="65">
        <v>3514</v>
      </c>
      <c r="AA29" s="65">
        <f t="shared" si="19"/>
        <v>10940</v>
      </c>
      <c r="AB29" s="65">
        <v>6498</v>
      </c>
      <c r="AC29" s="65">
        <v>8313</v>
      </c>
      <c r="AD29" s="65">
        <f t="shared" si="8"/>
        <v>23124</v>
      </c>
      <c r="AE29" s="65">
        <v>0</v>
      </c>
      <c r="AF29" s="65">
        <v>0</v>
      </c>
      <c r="AG29" s="65">
        <f t="shared" si="9"/>
        <v>0</v>
      </c>
      <c r="AH29" s="65">
        <f t="shared" si="20"/>
        <v>10410</v>
      </c>
      <c r="AI29" s="65">
        <f t="shared" si="20"/>
        <v>11827</v>
      </c>
      <c r="AJ29" s="67">
        <f t="shared" si="21"/>
        <v>34064</v>
      </c>
      <c r="AK29" s="64">
        <v>182</v>
      </c>
      <c r="AL29" s="65">
        <v>65</v>
      </c>
      <c r="AM29" s="65">
        <v>2</v>
      </c>
      <c r="AN29" s="65">
        <v>1</v>
      </c>
      <c r="AO29" s="65">
        <f t="shared" si="22"/>
        <v>628</v>
      </c>
      <c r="AP29" s="67">
        <v>588</v>
      </c>
    </row>
    <row r="30" spans="1:42" x14ac:dyDescent="0.25">
      <c r="A30" s="62">
        <v>43040</v>
      </c>
      <c r="B30" s="68">
        <f t="shared" si="13"/>
        <v>43040</v>
      </c>
      <c r="C30" s="64">
        <v>8450</v>
      </c>
      <c r="D30" s="65">
        <v>9366</v>
      </c>
      <c r="E30" s="65">
        <v>80</v>
      </c>
      <c r="F30" s="65">
        <v>81</v>
      </c>
      <c r="G30" s="65">
        <v>107</v>
      </c>
      <c r="H30" s="65">
        <v>181</v>
      </c>
      <c r="I30" s="65">
        <v>97</v>
      </c>
      <c r="J30" s="65">
        <v>1092</v>
      </c>
      <c r="K30" s="65">
        <v>300</v>
      </c>
      <c r="L30" s="65">
        <v>520</v>
      </c>
      <c r="M30" s="65">
        <f t="shared" si="15"/>
        <v>9034</v>
      </c>
      <c r="N30" s="65">
        <f t="shared" si="15"/>
        <v>11240</v>
      </c>
      <c r="O30" s="65">
        <f t="shared" si="16"/>
        <v>31514</v>
      </c>
      <c r="P30" s="65">
        <v>4</v>
      </c>
      <c r="Q30" s="65">
        <v>38</v>
      </c>
      <c r="R30" s="65">
        <f t="shared" si="14"/>
        <v>80</v>
      </c>
      <c r="S30" s="65">
        <v>0</v>
      </c>
      <c r="T30" s="65">
        <v>0</v>
      </c>
      <c r="U30" s="65">
        <f t="shared" si="4"/>
        <v>0</v>
      </c>
      <c r="V30" s="65">
        <f t="shared" si="17"/>
        <v>9038</v>
      </c>
      <c r="W30" s="65">
        <f t="shared" si="17"/>
        <v>11278</v>
      </c>
      <c r="X30" s="66">
        <f t="shared" si="18"/>
        <v>31594</v>
      </c>
      <c r="Y30" s="64">
        <v>4634</v>
      </c>
      <c r="Z30" s="65">
        <v>3088</v>
      </c>
      <c r="AA30" s="65">
        <f t="shared" si="19"/>
        <v>10810</v>
      </c>
      <c r="AB30" s="65">
        <v>4171</v>
      </c>
      <c r="AC30" s="65">
        <v>7301</v>
      </c>
      <c r="AD30" s="65">
        <f t="shared" si="8"/>
        <v>18773</v>
      </c>
      <c r="AE30" s="65">
        <v>0</v>
      </c>
      <c r="AF30" s="65">
        <v>0</v>
      </c>
      <c r="AG30" s="65">
        <f t="shared" si="9"/>
        <v>0</v>
      </c>
      <c r="AH30" s="65">
        <f t="shared" si="20"/>
        <v>8805</v>
      </c>
      <c r="AI30" s="65">
        <f t="shared" si="20"/>
        <v>10389</v>
      </c>
      <c r="AJ30" s="67">
        <f t="shared" si="21"/>
        <v>29583</v>
      </c>
      <c r="AK30" s="64">
        <v>114</v>
      </c>
      <c r="AL30" s="65">
        <v>225</v>
      </c>
      <c r="AM30" s="65">
        <v>1</v>
      </c>
      <c r="AN30" s="65">
        <v>9</v>
      </c>
      <c r="AO30" s="65">
        <f t="shared" si="22"/>
        <v>1147</v>
      </c>
      <c r="AP30" s="67">
        <v>423</v>
      </c>
    </row>
    <row r="31" spans="1:42" ht="13.5" thickBot="1" x14ac:dyDescent="0.3">
      <c r="A31" s="69">
        <v>43070</v>
      </c>
      <c r="B31" s="70">
        <f t="shared" si="13"/>
        <v>43070</v>
      </c>
      <c r="C31" s="71">
        <v>8684</v>
      </c>
      <c r="D31" s="72">
        <v>10283</v>
      </c>
      <c r="E31" s="72">
        <v>81</v>
      </c>
      <c r="F31" s="72">
        <v>113</v>
      </c>
      <c r="G31" s="72">
        <v>73</v>
      </c>
      <c r="H31" s="72">
        <v>265</v>
      </c>
      <c r="I31" s="72">
        <v>82</v>
      </c>
      <c r="J31" s="72">
        <v>1275</v>
      </c>
      <c r="K31" s="72">
        <v>390</v>
      </c>
      <c r="L31" s="72">
        <v>551</v>
      </c>
      <c r="M31" s="72">
        <f>SUM(C31,E31,G31,I31,K31)</f>
        <v>9310</v>
      </c>
      <c r="N31" s="72">
        <f t="shared" si="15"/>
        <v>12487</v>
      </c>
      <c r="O31" s="72">
        <f>2*N31+M31</f>
        <v>34284</v>
      </c>
      <c r="P31" s="72">
        <v>0</v>
      </c>
      <c r="Q31" s="72">
        <v>10</v>
      </c>
      <c r="R31" s="72">
        <f t="shared" si="14"/>
        <v>20</v>
      </c>
      <c r="S31" s="72">
        <v>0</v>
      </c>
      <c r="T31" s="72">
        <v>0</v>
      </c>
      <c r="U31" s="72">
        <f t="shared" si="4"/>
        <v>0</v>
      </c>
      <c r="V31" s="72">
        <f t="shared" si="17"/>
        <v>9310</v>
      </c>
      <c r="W31" s="72">
        <f t="shared" si="17"/>
        <v>12497</v>
      </c>
      <c r="X31" s="73">
        <f t="shared" si="18"/>
        <v>34304</v>
      </c>
      <c r="Y31" s="74">
        <v>4139</v>
      </c>
      <c r="Z31" s="72">
        <v>2916</v>
      </c>
      <c r="AA31" s="72">
        <f>2*Z31+Y31</f>
        <v>9971</v>
      </c>
      <c r="AB31" s="75">
        <v>5642</v>
      </c>
      <c r="AC31" s="72">
        <v>10004</v>
      </c>
      <c r="AD31" s="72">
        <f>2*AC31+AB31</f>
        <v>25650</v>
      </c>
      <c r="AE31" s="72">
        <v>0</v>
      </c>
      <c r="AF31" s="72">
        <v>0</v>
      </c>
      <c r="AG31" s="72">
        <f t="shared" si="9"/>
        <v>0</v>
      </c>
      <c r="AH31" s="72">
        <f>SUM(Y31,AB31,AE31)</f>
        <v>9781</v>
      </c>
      <c r="AI31" s="72">
        <f t="shared" si="20"/>
        <v>12920</v>
      </c>
      <c r="AJ31" s="76">
        <f t="shared" si="21"/>
        <v>35621</v>
      </c>
      <c r="AK31" s="74">
        <v>125</v>
      </c>
      <c r="AL31" s="72">
        <v>101</v>
      </c>
      <c r="AM31" s="72">
        <v>2</v>
      </c>
      <c r="AN31" s="72">
        <v>1</v>
      </c>
      <c r="AO31" s="72">
        <f t="shared" si="22"/>
        <v>658</v>
      </c>
      <c r="AP31" s="76">
        <v>532</v>
      </c>
    </row>
    <row r="32" spans="1:42" x14ac:dyDescent="0.25">
      <c r="A32" s="34">
        <v>43101</v>
      </c>
      <c r="B32" s="35">
        <f t="shared" si="13"/>
        <v>43101</v>
      </c>
      <c r="C32" s="36">
        <v>9362</v>
      </c>
      <c r="D32" s="37">
        <v>10069</v>
      </c>
      <c r="E32" s="37">
        <v>90</v>
      </c>
      <c r="F32" s="37">
        <v>93</v>
      </c>
      <c r="G32" s="37">
        <v>83</v>
      </c>
      <c r="H32" s="37">
        <v>277</v>
      </c>
      <c r="I32" s="37">
        <v>101</v>
      </c>
      <c r="J32" s="37">
        <v>1095</v>
      </c>
      <c r="K32" s="37">
        <v>782</v>
      </c>
      <c r="L32" s="37">
        <v>724</v>
      </c>
      <c r="M32" s="37">
        <f t="shared" ref="M32:N44" si="23">SUM(C32,E32,G32,I32,K32)</f>
        <v>10418</v>
      </c>
      <c r="N32" s="37">
        <f t="shared" si="15"/>
        <v>12258</v>
      </c>
      <c r="O32" s="37">
        <f t="shared" ref="O32:O43" si="24">2*N32+M32</f>
        <v>34934</v>
      </c>
      <c r="P32" s="37">
        <v>10</v>
      </c>
      <c r="Q32" s="37">
        <v>47</v>
      </c>
      <c r="R32" s="37">
        <f t="shared" si="14"/>
        <v>104</v>
      </c>
      <c r="S32" s="37">
        <v>2</v>
      </c>
      <c r="T32" s="37">
        <v>5</v>
      </c>
      <c r="U32" s="37">
        <f t="shared" si="4"/>
        <v>12</v>
      </c>
      <c r="V32" s="37">
        <f t="shared" si="17"/>
        <v>10430</v>
      </c>
      <c r="W32" s="37">
        <f t="shared" si="17"/>
        <v>12310</v>
      </c>
      <c r="X32" s="38">
        <f t="shared" si="18"/>
        <v>35050</v>
      </c>
      <c r="Y32" s="36">
        <v>3122</v>
      </c>
      <c r="Z32" s="37">
        <v>2739</v>
      </c>
      <c r="AA32" s="37">
        <f t="shared" ref="AA32:AA43" si="25">2*Z32+Y32</f>
        <v>8600</v>
      </c>
      <c r="AB32" s="37">
        <v>6537</v>
      </c>
      <c r="AC32" s="37">
        <v>9458</v>
      </c>
      <c r="AD32" s="37">
        <f t="shared" ref="AD32:AD54" si="26">2*AC32+AB32</f>
        <v>25453</v>
      </c>
      <c r="AE32" s="37">
        <v>0</v>
      </c>
      <c r="AF32" s="37">
        <v>0</v>
      </c>
      <c r="AG32" s="37">
        <f t="shared" si="9"/>
        <v>0</v>
      </c>
      <c r="AH32" s="37">
        <f t="shared" ref="AH32:AI44" si="27">SUM(Y32,AB32,AE32)</f>
        <v>9659</v>
      </c>
      <c r="AI32" s="37">
        <f t="shared" si="20"/>
        <v>12197</v>
      </c>
      <c r="AJ32" s="39">
        <f t="shared" si="21"/>
        <v>34053</v>
      </c>
      <c r="AK32" s="40">
        <v>161</v>
      </c>
      <c r="AL32" s="41">
        <v>77</v>
      </c>
      <c r="AM32" s="41">
        <v>16</v>
      </c>
      <c r="AN32" s="41">
        <v>4</v>
      </c>
      <c r="AO32" s="41">
        <f t="shared" si="22"/>
        <v>654</v>
      </c>
      <c r="AP32" s="39">
        <v>528</v>
      </c>
    </row>
    <row r="33" spans="1:42" x14ac:dyDescent="0.25">
      <c r="A33" s="34">
        <v>43132</v>
      </c>
      <c r="B33" s="35">
        <f t="shared" si="13"/>
        <v>43132</v>
      </c>
      <c r="C33" s="42">
        <v>8325</v>
      </c>
      <c r="D33" s="43">
        <v>9380</v>
      </c>
      <c r="E33" s="43">
        <v>78</v>
      </c>
      <c r="F33" s="43">
        <v>94</v>
      </c>
      <c r="G33" s="43">
        <v>105</v>
      </c>
      <c r="H33" s="43">
        <v>259</v>
      </c>
      <c r="I33" s="43">
        <v>82</v>
      </c>
      <c r="J33" s="43">
        <v>1110</v>
      </c>
      <c r="K33" s="43">
        <v>566</v>
      </c>
      <c r="L33" s="43">
        <v>614</v>
      </c>
      <c r="M33" s="43">
        <f>SUM(C33,E33,G33,I33,K33)</f>
        <v>9156</v>
      </c>
      <c r="N33" s="43">
        <f>SUM(D33,F33,H33,J33,L33)</f>
        <v>11457</v>
      </c>
      <c r="O33" s="43">
        <f>2*N33+M33</f>
        <v>32070</v>
      </c>
      <c r="P33" s="43">
        <v>0</v>
      </c>
      <c r="Q33" s="43">
        <v>19</v>
      </c>
      <c r="R33" s="43">
        <f>SUM(P33)+Q33*2</f>
        <v>38</v>
      </c>
      <c r="S33" s="43">
        <v>1</v>
      </c>
      <c r="T33" s="43">
        <v>0</v>
      </c>
      <c r="U33" s="43">
        <f t="shared" si="4"/>
        <v>1</v>
      </c>
      <c r="V33" s="43">
        <f t="shared" si="17"/>
        <v>9157</v>
      </c>
      <c r="W33" s="43">
        <f t="shared" si="17"/>
        <v>11476</v>
      </c>
      <c r="X33" s="44">
        <f t="shared" si="18"/>
        <v>32109</v>
      </c>
      <c r="Y33" s="42">
        <v>3065</v>
      </c>
      <c r="Z33" s="43">
        <v>2895</v>
      </c>
      <c r="AA33" s="43">
        <f t="shared" si="25"/>
        <v>8855</v>
      </c>
      <c r="AB33" s="43">
        <v>6376</v>
      </c>
      <c r="AC33" s="43">
        <v>8148</v>
      </c>
      <c r="AD33" s="43">
        <f t="shared" si="26"/>
        <v>22672</v>
      </c>
      <c r="AE33" s="43">
        <v>3</v>
      </c>
      <c r="AF33" s="43">
        <v>5</v>
      </c>
      <c r="AG33" s="43">
        <f t="shared" si="9"/>
        <v>13</v>
      </c>
      <c r="AH33" s="43">
        <f t="shared" si="27"/>
        <v>9444</v>
      </c>
      <c r="AI33" s="43">
        <f t="shared" si="20"/>
        <v>11048</v>
      </c>
      <c r="AJ33" s="45">
        <f t="shared" si="21"/>
        <v>31540</v>
      </c>
      <c r="AK33" s="46">
        <v>120</v>
      </c>
      <c r="AL33" s="47">
        <v>103</v>
      </c>
      <c r="AM33" s="47">
        <v>2</v>
      </c>
      <c r="AN33" s="47">
        <v>1</v>
      </c>
      <c r="AO33" s="47">
        <f t="shared" si="22"/>
        <v>656</v>
      </c>
      <c r="AP33" s="45">
        <v>494</v>
      </c>
    </row>
    <row r="34" spans="1:42" x14ac:dyDescent="0.25">
      <c r="A34" s="34">
        <v>43160</v>
      </c>
      <c r="B34" s="35">
        <f t="shared" si="13"/>
        <v>43160</v>
      </c>
      <c r="C34" s="42">
        <v>7489</v>
      </c>
      <c r="D34" s="43">
        <v>9025</v>
      </c>
      <c r="E34" s="43">
        <v>58</v>
      </c>
      <c r="F34" s="43">
        <v>97</v>
      </c>
      <c r="G34" s="43">
        <v>101</v>
      </c>
      <c r="H34" s="43">
        <v>308</v>
      </c>
      <c r="I34" s="43">
        <v>86</v>
      </c>
      <c r="J34" s="43">
        <v>1148</v>
      </c>
      <c r="K34" s="43">
        <v>398</v>
      </c>
      <c r="L34" s="43">
        <v>424</v>
      </c>
      <c r="M34" s="43">
        <f t="shared" si="23"/>
        <v>8132</v>
      </c>
      <c r="N34" s="43">
        <f t="shared" si="15"/>
        <v>11002</v>
      </c>
      <c r="O34" s="43">
        <f t="shared" si="24"/>
        <v>30136</v>
      </c>
      <c r="P34" s="43">
        <v>0</v>
      </c>
      <c r="Q34" s="43">
        <v>45</v>
      </c>
      <c r="R34" s="43">
        <f t="shared" si="14"/>
        <v>90</v>
      </c>
      <c r="S34" s="43">
        <v>4</v>
      </c>
      <c r="T34" s="43">
        <v>0</v>
      </c>
      <c r="U34" s="43">
        <f t="shared" si="4"/>
        <v>4</v>
      </c>
      <c r="V34" s="43">
        <f t="shared" si="17"/>
        <v>8136</v>
      </c>
      <c r="W34" s="43">
        <f t="shared" si="17"/>
        <v>11047</v>
      </c>
      <c r="X34" s="44">
        <f t="shared" si="18"/>
        <v>30230</v>
      </c>
      <c r="Y34" s="42">
        <v>2973</v>
      </c>
      <c r="Z34" s="43">
        <v>3174</v>
      </c>
      <c r="AA34" s="43">
        <f t="shared" si="25"/>
        <v>9321</v>
      </c>
      <c r="AB34" s="43">
        <v>4940</v>
      </c>
      <c r="AC34" s="43">
        <v>7430</v>
      </c>
      <c r="AD34" s="43">
        <f t="shared" si="26"/>
        <v>19800</v>
      </c>
      <c r="AE34" s="43">
        <v>0</v>
      </c>
      <c r="AF34" s="43">
        <v>0</v>
      </c>
      <c r="AG34" s="43">
        <f t="shared" si="9"/>
        <v>0</v>
      </c>
      <c r="AH34" s="43">
        <f t="shared" si="27"/>
        <v>7913</v>
      </c>
      <c r="AI34" s="43">
        <f t="shared" si="20"/>
        <v>10604</v>
      </c>
      <c r="AJ34" s="45">
        <f t="shared" si="21"/>
        <v>29121</v>
      </c>
      <c r="AK34" s="46">
        <v>156</v>
      </c>
      <c r="AL34" s="47">
        <v>103</v>
      </c>
      <c r="AM34" s="47">
        <v>2</v>
      </c>
      <c r="AN34" s="47">
        <v>3</v>
      </c>
      <c r="AO34" s="47">
        <f t="shared" si="22"/>
        <v>732</v>
      </c>
      <c r="AP34" s="45">
        <v>466</v>
      </c>
    </row>
    <row r="35" spans="1:42" x14ac:dyDescent="0.25">
      <c r="A35" s="34">
        <v>43191</v>
      </c>
      <c r="B35" s="35">
        <f t="shared" si="13"/>
        <v>43191</v>
      </c>
      <c r="C35" s="42">
        <v>9691</v>
      </c>
      <c r="D35" s="43">
        <v>10801</v>
      </c>
      <c r="E35" s="43">
        <v>73</v>
      </c>
      <c r="F35" s="43">
        <v>81</v>
      </c>
      <c r="G35" s="43">
        <v>153</v>
      </c>
      <c r="H35" s="43">
        <v>213</v>
      </c>
      <c r="I35" s="43">
        <v>100</v>
      </c>
      <c r="J35" s="43">
        <v>1089</v>
      </c>
      <c r="K35" s="43">
        <v>413</v>
      </c>
      <c r="L35" s="43">
        <v>590</v>
      </c>
      <c r="M35" s="43">
        <f t="shared" si="23"/>
        <v>10430</v>
      </c>
      <c r="N35" s="43">
        <f t="shared" si="15"/>
        <v>12774</v>
      </c>
      <c r="O35" s="43">
        <f t="shared" si="24"/>
        <v>35978</v>
      </c>
      <c r="P35" s="43">
        <v>0</v>
      </c>
      <c r="Q35" s="43">
        <v>177</v>
      </c>
      <c r="R35" s="43">
        <f t="shared" si="14"/>
        <v>354</v>
      </c>
      <c r="S35" s="43">
        <v>0</v>
      </c>
      <c r="T35" s="43">
        <v>0</v>
      </c>
      <c r="U35" s="43">
        <f t="shared" si="4"/>
        <v>0</v>
      </c>
      <c r="V35" s="43">
        <f t="shared" si="17"/>
        <v>10430</v>
      </c>
      <c r="W35" s="43">
        <f t="shared" si="17"/>
        <v>12951</v>
      </c>
      <c r="X35" s="44">
        <f t="shared" si="18"/>
        <v>36332</v>
      </c>
      <c r="Y35" s="42">
        <v>3921</v>
      </c>
      <c r="Z35" s="43">
        <v>3361</v>
      </c>
      <c r="AA35" s="43">
        <f t="shared" si="25"/>
        <v>10643</v>
      </c>
      <c r="AB35" s="43">
        <v>6122</v>
      </c>
      <c r="AC35" s="43">
        <v>8701</v>
      </c>
      <c r="AD35" s="43">
        <f t="shared" si="26"/>
        <v>23524</v>
      </c>
      <c r="AE35" s="43">
        <v>4</v>
      </c>
      <c r="AF35" s="43">
        <v>0</v>
      </c>
      <c r="AG35" s="43">
        <f t="shared" si="9"/>
        <v>4</v>
      </c>
      <c r="AH35" s="43">
        <f t="shared" si="27"/>
        <v>10047</v>
      </c>
      <c r="AI35" s="43">
        <f t="shared" si="20"/>
        <v>12062</v>
      </c>
      <c r="AJ35" s="45">
        <f t="shared" si="21"/>
        <v>34171</v>
      </c>
      <c r="AK35" s="46">
        <v>106</v>
      </c>
      <c r="AL35" s="47">
        <v>169</v>
      </c>
      <c r="AM35" s="47">
        <v>2</v>
      </c>
      <c r="AN35" s="47">
        <v>5</v>
      </c>
      <c r="AO35" s="47">
        <f t="shared" si="22"/>
        <v>900</v>
      </c>
      <c r="AP35" s="45">
        <v>550</v>
      </c>
    </row>
    <row r="36" spans="1:42" x14ac:dyDescent="0.25">
      <c r="A36" s="34">
        <v>43221</v>
      </c>
      <c r="B36" s="35">
        <f t="shared" si="13"/>
        <v>43221</v>
      </c>
      <c r="C36" s="42">
        <v>10361</v>
      </c>
      <c r="D36" s="43">
        <v>12266</v>
      </c>
      <c r="E36" s="43">
        <v>88</v>
      </c>
      <c r="F36" s="43">
        <v>94</v>
      </c>
      <c r="G36" s="43">
        <v>106</v>
      </c>
      <c r="H36" s="43">
        <v>327</v>
      </c>
      <c r="I36" s="43">
        <v>111</v>
      </c>
      <c r="J36" s="43">
        <v>1015</v>
      </c>
      <c r="K36" s="43">
        <v>559</v>
      </c>
      <c r="L36" s="43">
        <v>739</v>
      </c>
      <c r="M36" s="43">
        <f t="shared" si="23"/>
        <v>11225</v>
      </c>
      <c r="N36" s="43">
        <f t="shared" si="15"/>
        <v>14441</v>
      </c>
      <c r="O36" s="43">
        <f t="shared" si="24"/>
        <v>40107</v>
      </c>
      <c r="P36" s="43">
        <v>1</v>
      </c>
      <c r="Q36" s="43">
        <v>62</v>
      </c>
      <c r="R36" s="43">
        <f t="shared" si="14"/>
        <v>125</v>
      </c>
      <c r="S36" s="43">
        <v>0</v>
      </c>
      <c r="T36" s="43">
        <v>1</v>
      </c>
      <c r="U36" s="43">
        <f t="shared" si="4"/>
        <v>2</v>
      </c>
      <c r="V36" s="43">
        <f t="shared" si="17"/>
        <v>11226</v>
      </c>
      <c r="W36" s="43">
        <f t="shared" si="17"/>
        <v>14504</v>
      </c>
      <c r="X36" s="44">
        <f t="shared" si="18"/>
        <v>40234</v>
      </c>
      <c r="Y36" s="42">
        <v>3391</v>
      </c>
      <c r="Z36" s="43">
        <v>3215</v>
      </c>
      <c r="AA36" s="43">
        <f t="shared" si="25"/>
        <v>9821</v>
      </c>
      <c r="AB36" s="43">
        <v>7379</v>
      </c>
      <c r="AC36" s="43">
        <v>10359</v>
      </c>
      <c r="AD36" s="43">
        <f t="shared" si="26"/>
        <v>28097</v>
      </c>
      <c r="AE36" s="43">
        <v>0</v>
      </c>
      <c r="AF36" s="43">
        <v>1</v>
      </c>
      <c r="AG36" s="43">
        <f t="shared" si="9"/>
        <v>2</v>
      </c>
      <c r="AH36" s="43">
        <f t="shared" si="27"/>
        <v>10770</v>
      </c>
      <c r="AI36" s="43">
        <f t="shared" si="20"/>
        <v>13575</v>
      </c>
      <c r="AJ36" s="45">
        <f t="shared" si="21"/>
        <v>37920</v>
      </c>
      <c r="AK36" s="46">
        <v>105</v>
      </c>
      <c r="AL36" s="47">
        <v>112</v>
      </c>
      <c r="AM36" s="47">
        <v>2</v>
      </c>
      <c r="AN36" s="47">
        <v>5</v>
      </c>
      <c r="AO36" s="47">
        <f t="shared" si="22"/>
        <v>670</v>
      </c>
      <c r="AP36" s="45">
        <v>597</v>
      </c>
    </row>
    <row r="37" spans="1:42" x14ac:dyDescent="0.25">
      <c r="A37" s="34">
        <v>43252</v>
      </c>
      <c r="B37" s="35">
        <f t="shared" si="13"/>
        <v>43252</v>
      </c>
      <c r="C37" s="42">
        <v>6962</v>
      </c>
      <c r="D37" s="43">
        <v>9792</v>
      </c>
      <c r="E37" s="43">
        <v>71</v>
      </c>
      <c r="F37" s="43">
        <v>65</v>
      </c>
      <c r="G37" s="43">
        <v>63</v>
      </c>
      <c r="H37" s="43">
        <v>266</v>
      </c>
      <c r="I37" s="43">
        <v>84</v>
      </c>
      <c r="J37" s="43">
        <v>1044</v>
      </c>
      <c r="K37" s="43">
        <v>192</v>
      </c>
      <c r="L37" s="43">
        <v>602</v>
      </c>
      <c r="M37" s="43">
        <f t="shared" si="23"/>
        <v>7372</v>
      </c>
      <c r="N37" s="43">
        <f t="shared" si="23"/>
        <v>11769</v>
      </c>
      <c r="O37" s="43">
        <f t="shared" si="24"/>
        <v>30910</v>
      </c>
      <c r="P37" s="43">
        <v>0</v>
      </c>
      <c r="Q37" s="43">
        <v>0</v>
      </c>
      <c r="R37" s="43">
        <f t="shared" si="14"/>
        <v>0</v>
      </c>
      <c r="S37" s="43">
        <v>12</v>
      </c>
      <c r="T37" s="43">
        <v>0</v>
      </c>
      <c r="U37" s="43">
        <f t="shared" si="4"/>
        <v>12</v>
      </c>
      <c r="V37" s="43">
        <f t="shared" ref="V37:W52" si="28">C37+E37+G37+I37+K37+S37+P37</f>
        <v>7384</v>
      </c>
      <c r="W37" s="43">
        <f t="shared" si="28"/>
        <v>11769</v>
      </c>
      <c r="X37" s="44">
        <f t="shared" si="18"/>
        <v>30922</v>
      </c>
      <c r="Y37" s="42">
        <v>2766</v>
      </c>
      <c r="Z37" s="43">
        <v>2591</v>
      </c>
      <c r="AA37" s="43">
        <f t="shared" si="25"/>
        <v>7948</v>
      </c>
      <c r="AB37" s="43">
        <v>5077</v>
      </c>
      <c r="AC37" s="43">
        <v>7761</v>
      </c>
      <c r="AD37" s="43">
        <f t="shared" si="26"/>
        <v>20599</v>
      </c>
      <c r="AE37" s="43">
        <v>10</v>
      </c>
      <c r="AF37" s="43">
        <v>0</v>
      </c>
      <c r="AG37" s="43">
        <f t="shared" si="9"/>
        <v>10</v>
      </c>
      <c r="AH37" s="43">
        <f t="shared" si="27"/>
        <v>7853</v>
      </c>
      <c r="AI37" s="43">
        <f t="shared" si="27"/>
        <v>10352</v>
      </c>
      <c r="AJ37" s="45">
        <f t="shared" si="21"/>
        <v>28557</v>
      </c>
      <c r="AK37" s="46">
        <v>132</v>
      </c>
      <c r="AL37" s="47">
        <v>78</v>
      </c>
      <c r="AM37" s="47">
        <v>12</v>
      </c>
      <c r="AN37" s="47">
        <v>2</v>
      </c>
      <c r="AO37" s="47">
        <f t="shared" si="22"/>
        <v>592</v>
      </c>
      <c r="AP37" s="45">
        <v>465</v>
      </c>
    </row>
    <row r="38" spans="1:42" x14ac:dyDescent="0.25">
      <c r="A38" s="34">
        <v>43282</v>
      </c>
      <c r="B38" s="35">
        <f t="shared" si="13"/>
        <v>43282</v>
      </c>
      <c r="C38" s="42">
        <v>9269</v>
      </c>
      <c r="D38" s="43">
        <v>11606</v>
      </c>
      <c r="E38" s="43">
        <v>109</v>
      </c>
      <c r="F38" s="43">
        <v>113</v>
      </c>
      <c r="G38" s="43">
        <v>157</v>
      </c>
      <c r="H38" s="43">
        <v>657</v>
      </c>
      <c r="I38" s="43">
        <v>144</v>
      </c>
      <c r="J38" s="43">
        <v>1255</v>
      </c>
      <c r="K38" s="43">
        <v>703</v>
      </c>
      <c r="L38" s="43">
        <v>822</v>
      </c>
      <c r="M38" s="43">
        <f t="shared" si="23"/>
        <v>10382</v>
      </c>
      <c r="N38" s="43">
        <f t="shared" si="23"/>
        <v>14453</v>
      </c>
      <c r="O38" s="43">
        <f t="shared" si="24"/>
        <v>39288</v>
      </c>
      <c r="P38" s="43">
        <v>0</v>
      </c>
      <c r="Q38" s="43">
        <v>31</v>
      </c>
      <c r="R38" s="43">
        <f t="shared" si="14"/>
        <v>62</v>
      </c>
      <c r="S38" s="43">
        <v>17</v>
      </c>
      <c r="T38" s="43">
        <v>1</v>
      </c>
      <c r="U38" s="43">
        <f t="shared" si="4"/>
        <v>19</v>
      </c>
      <c r="V38" s="43">
        <f t="shared" si="28"/>
        <v>10399</v>
      </c>
      <c r="W38" s="43">
        <f t="shared" si="28"/>
        <v>14485</v>
      </c>
      <c r="X38" s="44">
        <f t="shared" si="18"/>
        <v>39369</v>
      </c>
      <c r="Y38" s="42">
        <v>4210</v>
      </c>
      <c r="Z38" s="43">
        <v>3711</v>
      </c>
      <c r="AA38" s="43">
        <f t="shared" si="25"/>
        <v>11632</v>
      </c>
      <c r="AB38" s="43">
        <v>6986</v>
      </c>
      <c r="AC38" s="43">
        <v>12237</v>
      </c>
      <c r="AD38" s="43">
        <f t="shared" si="26"/>
        <v>31460</v>
      </c>
      <c r="AE38" s="43">
        <v>18</v>
      </c>
      <c r="AF38" s="43">
        <v>1</v>
      </c>
      <c r="AG38" s="43">
        <f t="shared" si="9"/>
        <v>20</v>
      </c>
      <c r="AH38" s="43">
        <f t="shared" si="27"/>
        <v>11214</v>
      </c>
      <c r="AI38" s="43">
        <f t="shared" si="27"/>
        <v>15949</v>
      </c>
      <c r="AJ38" s="45">
        <f t="shared" si="21"/>
        <v>43112</v>
      </c>
      <c r="AK38" s="46">
        <v>105</v>
      </c>
      <c r="AL38" s="47">
        <v>176</v>
      </c>
      <c r="AM38" s="47">
        <v>0</v>
      </c>
      <c r="AN38" s="47">
        <v>0</v>
      </c>
      <c r="AO38" s="47">
        <f t="shared" si="22"/>
        <v>914</v>
      </c>
      <c r="AP38" s="45">
        <v>556</v>
      </c>
    </row>
    <row r="39" spans="1:42" x14ac:dyDescent="0.25">
      <c r="A39" s="34">
        <v>43313</v>
      </c>
      <c r="B39" s="35">
        <f t="shared" si="13"/>
        <v>43313</v>
      </c>
      <c r="C39" s="42">
        <v>7705</v>
      </c>
      <c r="D39" s="43">
        <v>9823</v>
      </c>
      <c r="E39" s="43">
        <v>82</v>
      </c>
      <c r="F39" s="43">
        <v>84</v>
      </c>
      <c r="G39" s="43">
        <v>79</v>
      </c>
      <c r="H39" s="43">
        <v>388</v>
      </c>
      <c r="I39" s="43">
        <v>97</v>
      </c>
      <c r="J39" s="43">
        <v>1087</v>
      </c>
      <c r="K39" s="43">
        <v>453</v>
      </c>
      <c r="L39" s="43">
        <v>664</v>
      </c>
      <c r="M39" s="43">
        <f t="shared" si="23"/>
        <v>8416</v>
      </c>
      <c r="N39" s="43">
        <f t="shared" si="23"/>
        <v>12046</v>
      </c>
      <c r="O39" s="43">
        <f t="shared" si="24"/>
        <v>32508</v>
      </c>
      <c r="P39" s="43">
        <v>0</v>
      </c>
      <c r="Q39" s="43">
        <v>20</v>
      </c>
      <c r="R39" s="43">
        <f t="shared" si="14"/>
        <v>40</v>
      </c>
      <c r="S39" s="43">
        <v>2</v>
      </c>
      <c r="T39" s="43">
        <v>1</v>
      </c>
      <c r="U39" s="43">
        <f t="shared" si="4"/>
        <v>4</v>
      </c>
      <c r="V39" s="43">
        <f t="shared" si="28"/>
        <v>8418</v>
      </c>
      <c r="W39" s="43">
        <f t="shared" si="28"/>
        <v>12067</v>
      </c>
      <c r="X39" s="44">
        <f t="shared" si="18"/>
        <v>32552</v>
      </c>
      <c r="Y39" s="42">
        <v>2806</v>
      </c>
      <c r="Z39" s="43">
        <v>2902</v>
      </c>
      <c r="AA39" s="43">
        <f t="shared" si="25"/>
        <v>8610</v>
      </c>
      <c r="AB39" s="43">
        <v>5214</v>
      </c>
      <c r="AC39" s="43">
        <v>8533</v>
      </c>
      <c r="AD39" s="43">
        <f t="shared" si="26"/>
        <v>22280</v>
      </c>
      <c r="AE39" s="43">
        <v>3</v>
      </c>
      <c r="AF39" s="43">
        <v>0</v>
      </c>
      <c r="AG39" s="43">
        <f t="shared" si="9"/>
        <v>3</v>
      </c>
      <c r="AH39" s="43">
        <f t="shared" si="27"/>
        <v>8023</v>
      </c>
      <c r="AI39" s="43">
        <f t="shared" si="27"/>
        <v>11435</v>
      </c>
      <c r="AJ39" s="45">
        <f t="shared" si="21"/>
        <v>30893</v>
      </c>
      <c r="AK39" s="46">
        <v>111</v>
      </c>
      <c r="AL39" s="47">
        <v>43</v>
      </c>
      <c r="AM39" s="47">
        <v>6</v>
      </c>
      <c r="AN39" s="47">
        <v>4</v>
      </c>
      <c r="AO39" s="47">
        <f t="shared" si="22"/>
        <v>408</v>
      </c>
      <c r="AP39" s="45">
        <v>488</v>
      </c>
    </row>
    <row r="40" spans="1:42" x14ac:dyDescent="0.25">
      <c r="A40" s="34">
        <v>43344</v>
      </c>
      <c r="B40" s="35">
        <f t="shared" si="13"/>
        <v>43344</v>
      </c>
      <c r="C40" s="42">
        <v>8898</v>
      </c>
      <c r="D40" s="43">
        <v>10539</v>
      </c>
      <c r="E40" s="43">
        <v>81</v>
      </c>
      <c r="F40" s="43">
        <v>76</v>
      </c>
      <c r="G40" s="43">
        <v>63</v>
      </c>
      <c r="H40" s="43">
        <v>518</v>
      </c>
      <c r="I40" s="43">
        <v>100</v>
      </c>
      <c r="J40" s="43">
        <v>829</v>
      </c>
      <c r="K40" s="43">
        <v>329</v>
      </c>
      <c r="L40" s="43">
        <v>699</v>
      </c>
      <c r="M40" s="43">
        <f t="shared" si="23"/>
        <v>9471</v>
      </c>
      <c r="N40" s="43">
        <f t="shared" si="23"/>
        <v>12661</v>
      </c>
      <c r="O40" s="43">
        <f t="shared" si="24"/>
        <v>34793</v>
      </c>
      <c r="P40" s="43">
        <v>0</v>
      </c>
      <c r="Q40" s="43">
        <v>20</v>
      </c>
      <c r="R40" s="43">
        <f t="shared" si="14"/>
        <v>40</v>
      </c>
      <c r="S40" s="43">
        <v>1</v>
      </c>
      <c r="T40" s="43">
        <v>0</v>
      </c>
      <c r="U40" s="43">
        <f t="shared" si="4"/>
        <v>1</v>
      </c>
      <c r="V40" s="43">
        <f t="shared" si="28"/>
        <v>9472</v>
      </c>
      <c r="W40" s="43">
        <f t="shared" si="28"/>
        <v>12681</v>
      </c>
      <c r="X40" s="44">
        <f t="shared" si="18"/>
        <v>34834</v>
      </c>
      <c r="Y40" s="42">
        <v>3472</v>
      </c>
      <c r="Z40" s="43">
        <v>3235</v>
      </c>
      <c r="AA40" s="43">
        <f t="shared" si="25"/>
        <v>9942</v>
      </c>
      <c r="AB40" s="43">
        <v>4974</v>
      </c>
      <c r="AC40" s="43">
        <v>8415</v>
      </c>
      <c r="AD40" s="43">
        <f t="shared" si="26"/>
        <v>21804</v>
      </c>
      <c r="AE40" s="43">
        <v>1</v>
      </c>
      <c r="AF40" s="43">
        <v>4</v>
      </c>
      <c r="AG40" s="43">
        <f t="shared" si="9"/>
        <v>9</v>
      </c>
      <c r="AH40" s="43">
        <f t="shared" si="27"/>
        <v>8447</v>
      </c>
      <c r="AI40" s="43">
        <f t="shared" si="27"/>
        <v>11654</v>
      </c>
      <c r="AJ40" s="45">
        <f t="shared" si="21"/>
        <v>31755</v>
      </c>
      <c r="AK40" s="46">
        <v>119</v>
      </c>
      <c r="AL40" s="47">
        <v>160</v>
      </c>
      <c r="AM40" s="47">
        <v>1</v>
      </c>
      <c r="AN40" s="47">
        <v>6</v>
      </c>
      <c r="AO40" s="47">
        <f t="shared" si="22"/>
        <v>891</v>
      </c>
      <c r="AP40" s="45">
        <v>507</v>
      </c>
    </row>
    <row r="41" spans="1:42" x14ac:dyDescent="0.25">
      <c r="A41" s="34">
        <v>43374</v>
      </c>
      <c r="B41" s="35">
        <f t="shared" si="13"/>
        <v>43374</v>
      </c>
      <c r="C41" s="42">
        <v>8869</v>
      </c>
      <c r="D41" s="43">
        <v>11434</v>
      </c>
      <c r="E41" s="43">
        <v>72</v>
      </c>
      <c r="F41" s="43">
        <v>74</v>
      </c>
      <c r="G41" s="43">
        <v>113</v>
      </c>
      <c r="H41" s="43">
        <v>665</v>
      </c>
      <c r="I41" s="43">
        <v>87</v>
      </c>
      <c r="J41" s="43">
        <v>1023</v>
      </c>
      <c r="K41" s="43">
        <v>329</v>
      </c>
      <c r="L41" s="43">
        <v>792</v>
      </c>
      <c r="M41" s="43">
        <f t="shared" si="23"/>
        <v>9470</v>
      </c>
      <c r="N41" s="43">
        <f t="shared" si="23"/>
        <v>13988</v>
      </c>
      <c r="O41" s="43">
        <f t="shared" si="24"/>
        <v>37446</v>
      </c>
      <c r="P41" s="43">
        <v>0</v>
      </c>
      <c r="Q41" s="43">
        <v>6</v>
      </c>
      <c r="R41" s="43">
        <f t="shared" si="14"/>
        <v>12</v>
      </c>
      <c r="S41" s="43">
        <v>5</v>
      </c>
      <c r="T41" s="43">
        <v>3</v>
      </c>
      <c r="U41" s="43">
        <f t="shared" si="4"/>
        <v>11</v>
      </c>
      <c r="V41" s="43">
        <f t="shared" si="28"/>
        <v>9475</v>
      </c>
      <c r="W41" s="43">
        <f t="shared" si="28"/>
        <v>13997</v>
      </c>
      <c r="X41" s="44">
        <f t="shared" si="18"/>
        <v>37469</v>
      </c>
      <c r="Y41" s="42">
        <v>4090</v>
      </c>
      <c r="Z41" s="43">
        <v>3138</v>
      </c>
      <c r="AA41" s="43">
        <f t="shared" si="25"/>
        <v>10366</v>
      </c>
      <c r="AB41" s="43">
        <v>5689</v>
      </c>
      <c r="AC41" s="43">
        <v>10719</v>
      </c>
      <c r="AD41" s="43">
        <f t="shared" si="26"/>
        <v>27127</v>
      </c>
      <c r="AE41" s="43">
        <v>6</v>
      </c>
      <c r="AF41" s="43">
        <v>3</v>
      </c>
      <c r="AG41" s="43">
        <f t="shared" si="9"/>
        <v>12</v>
      </c>
      <c r="AH41" s="43">
        <f t="shared" si="27"/>
        <v>9785</v>
      </c>
      <c r="AI41" s="43">
        <f t="shared" si="27"/>
        <v>13860</v>
      </c>
      <c r="AJ41" s="45">
        <f t="shared" si="21"/>
        <v>37505</v>
      </c>
      <c r="AK41" s="46">
        <v>102</v>
      </c>
      <c r="AL41" s="47">
        <v>102</v>
      </c>
      <c r="AM41" s="47">
        <v>4</v>
      </c>
      <c r="AN41" s="47">
        <v>4</v>
      </c>
      <c r="AO41" s="47">
        <f t="shared" si="22"/>
        <v>624</v>
      </c>
      <c r="AP41" s="45">
        <v>535</v>
      </c>
    </row>
    <row r="42" spans="1:42" x14ac:dyDescent="0.25">
      <c r="A42" s="34">
        <v>43405</v>
      </c>
      <c r="B42" s="35">
        <f t="shared" si="13"/>
        <v>43405</v>
      </c>
      <c r="C42" s="42">
        <v>7737</v>
      </c>
      <c r="D42" s="43">
        <v>9960</v>
      </c>
      <c r="E42" s="43">
        <v>77</v>
      </c>
      <c r="F42" s="43">
        <v>84</v>
      </c>
      <c r="G42" s="43">
        <v>133</v>
      </c>
      <c r="H42" s="43">
        <v>439</v>
      </c>
      <c r="I42" s="43">
        <v>115</v>
      </c>
      <c r="J42" s="43">
        <v>1057</v>
      </c>
      <c r="K42" s="43">
        <v>115</v>
      </c>
      <c r="L42" s="43">
        <v>317</v>
      </c>
      <c r="M42" s="43">
        <f t="shared" si="23"/>
        <v>8177</v>
      </c>
      <c r="N42" s="43">
        <f t="shared" si="23"/>
        <v>11857</v>
      </c>
      <c r="O42" s="43">
        <f t="shared" si="24"/>
        <v>31891</v>
      </c>
      <c r="P42" s="43">
        <v>0</v>
      </c>
      <c r="Q42" s="43">
        <v>8</v>
      </c>
      <c r="R42" s="43">
        <f t="shared" si="14"/>
        <v>16</v>
      </c>
      <c r="S42" s="43">
        <v>1</v>
      </c>
      <c r="T42" s="43">
        <v>0</v>
      </c>
      <c r="U42" s="43">
        <f t="shared" si="4"/>
        <v>1</v>
      </c>
      <c r="V42" s="43">
        <f t="shared" si="28"/>
        <v>8178</v>
      </c>
      <c r="W42" s="43">
        <f t="shared" si="28"/>
        <v>11865</v>
      </c>
      <c r="X42" s="44">
        <f t="shared" si="18"/>
        <v>31908</v>
      </c>
      <c r="Y42" s="42">
        <v>3535</v>
      </c>
      <c r="Z42" s="43">
        <v>2503</v>
      </c>
      <c r="AA42" s="43">
        <f t="shared" si="25"/>
        <v>8541</v>
      </c>
      <c r="AB42" s="43">
        <v>4757</v>
      </c>
      <c r="AC42" s="43">
        <v>9312</v>
      </c>
      <c r="AD42" s="43">
        <f t="shared" si="26"/>
        <v>23381</v>
      </c>
      <c r="AE42" s="43">
        <v>1</v>
      </c>
      <c r="AF42" s="43">
        <v>3</v>
      </c>
      <c r="AG42" s="43">
        <f t="shared" si="9"/>
        <v>7</v>
      </c>
      <c r="AH42" s="43">
        <f t="shared" si="27"/>
        <v>8293</v>
      </c>
      <c r="AI42" s="43">
        <f t="shared" si="27"/>
        <v>11818</v>
      </c>
      <c r="AJ42" s="45">
        <f t="shared" si="21"/>
        <v>31929</v>
      </c>
      <c r="AK42" s="46">
        <v>145</v>
      </c>
      <c r="AL42" s="47">
        <v>127</v>
      </c>
      <c r="AM42" s="47">
        <v>8</v>
      </c>
      <c r="AN42" s="47">
        <v>2</v>
      </c>
      <c r="AO42" s="47">
        <f t="shared" si="22"/>
        <v>810</v>
      </c>
      <c r="AP42" s="45">
        <v>427</v>
      </c>
    </row>
    <row r="43" spans="1:42" ht="13.5" thickBot="1" x14ac:dyDescent="0.3">
      <c r="A43" s="48">
        <v>43435</v>
      </c>
      <c r="B43" s="49">
        <f t="shared" si="13"/>
        <v>43435</v>
      </c>
      <c r="C43" s="50">
        <v>8196</v>
      </c>
      <c r="D43" s="51">
        <v>9230</v>
      </c>
      <c r="E43" s="51">
        <v>83</v>
      </c>
      <c r="F43" s="51">
        <v>102</v>
      </c>
      <c r="G43" s="51">
        <v>153</v>
      </c>
      <c r="H43" s="51">
        <v>420</v>
      </c>
      <c r="I43" s="51">
        <v>81</v>
      </c>
      <c r="J43" s="51">
        <v>1018</v>
      </c>
      <c r="K43" s="51">
        <v>74</v>
      </c>
      <c r="L43" s="51">
        <v>283</v>
      </c>
      <c r="M43" s="51">
        <f t="shared" si="23"/>
        <v>8587</v>
      </c>
      <c r="N43" s="51">
        <f t="shared" si="23"/>
        <v>11053</v>
      </c>
      <c r="O43" s="51">
        <f t="shared" si="24"/>
        <v>30693</v>
      </c>
      <c r="P43" s="51">
        <v>0</v>
      </c>
      <c r="Q43" s="51">
        <v>0</v>
      </c>
      <c r="R43" s="51">
        <f t="shared" si="14"/>
        <v>0</v>
      </c>
      <c r="S43" s="51">
        <v>38</v>
      </c>
      <c r="T43" s="51">
        <v>26</v>
      </c>
      <c r="U43" s="51">
        <f t="shared" si="4"/>
        <v>90</v>
      </c>
      <c r="V43" s="51">
        <f t="shared" si="28"/>
        <v>8625</v>
      </c>
      <c r="W43" s="51">
        <f t="shared" si="28"/>
        <v>11079</v>
      </c>
      <c r="X43" s="52">
        <f t="shared" si="18"/>
        <v>30783</v>
      </c>
      <c r="Y43" s="50">
        <v>3804</v>
      </c>
      <c r="Z43" s="51">
        <v>2824</v>
      </c>
      <c r="AA43" s="51">
        <f t="shared" si="25"/>
        <v>9452</v>
      </c>
      <c r="AB43" s="51">
        <v>5251</v>
      </c>
      <c r="AC43" s="51">
        <v>9613</v>
      </c>
      <c r="AD43" s="51">
        <f t="shared" si="26"/>
        <v>24477</v>
      </c>
      <c r="AE43" s="51">
        <v>16</v>
      </c>
      <c r="AF43" s="51">
        <v>26</v>
      </c>
      <c r="AG43" s="51">
        <f t="shared" si="9"/>
        <v>68</v>
      </c>
      <c r="AH43" s="51">
        <f t="shared" si="27"/>
        <v>9071</v>
      </c>
      <c r="AI43" s="51">
        <f t="shared" si="27"/>
        <v>12463</v>
      </c>
      <c r="AJ43" s="53">
        <f t="shared" si="21"/>
        <v>33997</v>
      </c>
      <c r="AK43" s="54">
        <v>201</v>
      </c>
      <c r="AL43" s="55">
        <v>207</v>
      </c>
      <c r="AM43" s="55">
        <v>1</v>
      </c>
      <c r="AN43" s="55">
        <v>2</v>
      </c>
      <c r="AO43" s="55">
        <f t="shared" si="22"/>
        <v>1235</v>
      </c>
      <c r="AP43" s="53">
        <v>461</v>
      </c>
    </row>
    <row r="44" spans="1:42" x14ac:dyDescent="0.25">
      <c r="A44" s="56">
        <v>43466</v>
      </c>
      <c r="B44" s="57">
        <f t="shared" si="13"/>
        <v>43466</v>
      </c>
      <c r="C44" s="58">
        <v>8841</v>
      </c>
      <c r="D44" s="59">
        <v>10885</v>
      </c>
      <c r="E44" s="59">
        <v>91</v>
      </c>
      <c r="F44" s="59">
        <v>88</v>
      </c>
      <c r="G44" s="59">
        <v>119</v>
      </c>
      <c r="H44" s="59">
        <v>361</v>
      </c>
      <c r="I44" s="59">
        <v>89</v>
      </c>
      <c r="J44" s="59">
        <v>923</v>
      </c>
      <c r="K44" s="59">
        <v>110</v>
      </c>
      <c r="L44" s="59">
        <v>359</v>
      </c>
      <c r="M44" s="59">
        <f t="shared" si="23"/>
        <v>9250</v>
      </c>
      <c r="N44" s="59">
        <f t="shared" si="23"/>
        <v>12616</v>
      </c>
      <c r="O44" s="59">
        <f>2*N44+M44</f>
        <v>34482</v>
      </c>
      <c r="P44" s="59">
        <v>0</v>
      </c>
      <c r="Q44" s="59">
        <v>0</v>
      </c>
      <c r="R44" s="59">
        <f t="shared" si="14"/>
        <v>0</v>
      </c>
      <c r="S44" s="59">
        <v>1</v>
      </c>
      <c r="T44" s="59">
        <v>0</v>
      </c>
      <c r="U44" s="59">
        <f t="shared" si="4"/>
        <v>1</v>
      </c>
      <c r="V44" s="59">
        <f t="shared" si="28"/>
        <v>9251</v>
      </c>
      <c r="W44" s="59">
        <f t="shared" si="28"/>
        <v>12616</v>
      </c>
      <c r="X44" s="60">
        <f t="shared" si="18"/>
        <v>34483</v>
      </c>
      <c r="Y44" s="58">
        <v>2649</v>
      </c>
      <c r="Z44" s="59">
        <v>2606</v>
      </c>
      <c r="AA44" s="59">
        <f>2*Z44+Y44</f>
        <v>7861</v>
      </c>
      <c r="AB44" s="59">
        <v>6626</v>
      </c>
      <c r="AC44" s="59">
        <v>9249</v>
      </c>
      <c r="AD44" s="59">
        <f t="shared" si="26"/>
        <v>25124</v>
      </c>
      <c r="AE44" s="59">
        <v>23</v>
      </c>
      <c r="AF44" s="59">
        <v>0</v>
      </c>
      <c r="AG44" s="59">
        <f t="shared" si="9"/>
        <v>23</v>
      </c>
      <c r="AH44" s="59">
        <f t="shared" si="27"/>
        <v>9298</v>
      </c>
      <c r="AI44" s="59">
        <f t="shared" si="27"/>
        <v>11855</v>
      </c>
      <c r="AJ44" s="61">
        <f>SUM(AH44)+AI44*2</f>
        <v>33008</v>
      </c>
      <c r="AK44" s="58">
        <v>186</v>
      </c>
      <c r="AL44" s="59">
        <v>191</v>
      </c>
      <c r="AM44" s="59">
        <v>1</v>
      </c>
      <c r="AN44" s="59">
        <v>2</v>
      </c>
      <c r="AO44" s="59">
        <f>4*AL44+AK44*2+AM44+AN44*2</f>
        <v>1141</v>
      </c>
      <c r="AP44" s="61">
        <v>479</v>
      </c>
    </row>
    <row r="45" spans="1:42" x14ac:dyDescent="0.25">
      <c r="A45" s="62">
        <v>43497</v>
      </c>
      <c r="B45" s="63">
        <f t="shared" si="13"/>
        <v>43497</v>
      </c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>
        <f>SUM(C45,E45,G45,I45,K45)</f>
        <v>0</v>
      </c>
      <c r="N45" s="65">
        <f>SUM(D45,F45,H45,J45,L45)</f>
        <v>0</v>
      </c>
      <c r="O45" s="65">
        <f t="shared" ref="O45:O54" si="29">2*N45+M45</f>
        <v>0</v>
      </c>
      <c r="P45" s="65"/>
      <c r="Q45" s="65"/>
      <c r="R45" s="65">
        <f t="shared" si="14"/>
        <v>0</v>
      </c>
      <c r="S45" s="65"/>
      <c r="T45" s="65"/>
      <c r="U45" s="65">
        <f t="shared" si="4"/>
        <v>0</v>
      </c>
      <c r="V45" s="65">
        <f t="shared" si="28"/>
        <v>0</v>
      </c>
      <c r="W45" s="65">
        <f t="shared" si="28"/>
        <v>0</v>
      </c>
      <c r="X45" s="66">
        <f t="shared" si="18"/>
        <v>0</v>
      </c>
      <c r="Y45" s="64"/>
      <c r="Z45" s="65"/>
      <c r="AA45" s="65">
        <f t="shared" ref="AA45:AA54" si="30">2*Z45+Y45</f>
        <v>0</v>
      </c>
      <c r="AB45" s="65"/>
      <c r="AC45" s="65"/>
      <c r="AD45" s="65">
        <f t="shared" si="26"/>
        <v>0</v>
      </c>
      <c r="AE45" s="65"/>
      <c r="AF45" s="65"/>
      <c r="AG45" s="65">
        <f t="shared" si="9"/>
        <v>0</v>
      </c>
      <c r="AH45" s="65"/>
      <c r="AI45" s="65"/>
      <c r="AJ45" s="67">
        <f t="shared" ref="AJ45:AJ55" si="31">SUM(AH45)+AI45*2</f>
        <v>0</v>
      </c>
      <c r="AK45" s="64"/>
      <c r="AL45" s="65"/>
      <c r="AM45" s="65"/>
      <c r="AN45" s="65"/>
      <c r="AO45" s="65">
        <f t="shared" ref="AO45:AO55" si="32">4*AL45+AK45*2+AM45+AN45*2</f>
        <v>0</v>
      </c>
      <c r="AP45" s="67"/>
    </row>
    <row r="46" spans="1:42" x14ac:dyDescent="0.25">
      <c r="A46" s="62">
        <v>43525</v>
      </c>
      <c r="B46" s="63">
        <f t="shared" si="13"/>
        <v>43525</v>
      </c>
      <c r="C46" s="64"/>
      <c r="D46" s="65"/>
      <c r="E46" s="65"/>
      <c r="F46" s="65"/>
      <c r="G46" s="65"/>
      <c r="H46" s="65"/>
      <c r="I46" s="65"/>
      <c r="J46" s="65"/>
      <c r="K46" s="65"/>
      <c r="L46" s="65"/>
      <c r="M46" s="65">
        <f t="shared" ref="M46:N55" si="33">SUM(C46,E46,G46,I46,K46)</f>
        <v>0</v>
      </c>
      <c r="N46" s="65">
        <f t="shared" si="33"/>
        <v>0</v>
      </c>
      <c r="O46" s="65">
        <f t="shared" si="29"/>
        <v>0</v>
      </c>
      <c r="P46" s="65"/>
      <c r="Q46" s="65"/>
      <c r="R46" s="65">
        <f t="shared" si="14"/>
        <v>0</v>
      </c>
      <c r="S46" s="65"/>
      <c r="T46" s="65"/>
      <c r="U46" s="65">
        <f t="shared" si="4"/>
        <v>0</v>
      </c>
      <c r="V46" s="65">
        <f t="shared" si="28"/>
        <v>0</v>
      </c>
      <c r="W46" s="65">
        <f t="shared" si="28"/>
        <v>0</v>
      </c>
      <c r="X46" s="66">
        <f t="shared" si="18"/>
        <v>0</v>
      </c>
      <c r="Y46" s="64"/>
      <c r="Z46" s="65"/>
      <c r="AA46" s="65">
        <f t="shared" si="30"/>
        <v>0</v>
      </c>
      <c r="AB46" s="65"/>
      <c r="AC46" s="65"/>
      <c r="AD46" s="65">
        <f t="shared" si="26"/>
        <v>0</v>
      </c>
      <c r="AE46" s="65"/>
      <c r="AF46" s="65"/>
      <c r="AG46" s="65">
        <f t="shared" si="9"/>
        <v>0</v>
      </c>
      <c r="AH46" s="65"/>
      <c r="AI46" s="65"/>
      <c r="AJ46" s="67">
        <f t="shared" si="31"/>
        <v>0</v>
      </c>
      <c r="AK46" s="64"/>
      <c r="AL46" s="65"/>
      <c r="AM46" s="65"/>
      <c r="AN46" s="65"/>
      <c r="AO46" s="65">
        <f t="shared" si="32"/>
        <v>0</v>
      </c>
      <c r="AP46" s="67"/>
    </row>
    <row r="47" spans="1:42" x14ac:dyDescent="0.25">
      <c r="A47" s="62">
        <v>43556</v>
      </c>
      <c r="B47" s="63">
        <f t="shared" si="13"/>
        <v>43556</v>
      </c>
      <c r="C47" s="64"/>
      <c r="D47" s="65"/>
      <c r="E47" s="65"/>
      <c r="F47" s="65"/>
      <c r="G47" s="65"/>
      <c r="H47" s="65"/>
      <c r="I47" s="65"/>
      <c r="J47" s="65"/>
      <c r="K47" s="65"/>
      <c r="L47" s="65"/>
      <c r="M47" s="65">
        <f t="shared" si="33"/>
        <v>0</v>
      </c>
      <c r="N47" s="65">
        <f t="shared" si="33"/>
        <v>0</v>
      </c>
      <c r="O47" s="65">
        <f t="shared" si="29"/>
        <v>0</v>
      </c>
      <c r="P47" s="65"/>
      <c r="Q47" s="65"/>
      <c r="R47" s="65">
        <f t="shared" si="14"/>
        <v>0</v>
      </c>
      <c r="S47" s="65"/>
      <c r="T47" s="65"/>
      <c r="U47" s="65">
        <f t="shared" si="4"/>
        <v>0</v>
      </c>
      <c r="V47" s="65">
        <f t="shared" si="28"/>
        <v>0</v>
      </c>
      <c r="W47" s="65">
        <f t="shared" si="28"/>
        <v>0</v>
      </c>
      <c r="X47" s="66">
        <f t="shared" si="18"/>
        <v>0</v>
      </c>
      <c r="Y47" s="64"/>
      <c r="Z47" s="65"/>
      <c r="AA47" s="65">
        <f t="shared" si="30"/>
        <v>0</v>
      </c>
      <c r="AB47" s="65"/>
      <c r="AC47" s="65"/>
      <c r="AD47" s="65">
        <f t="shared" si="26"/>
        <v>0</v>
      </c>
      <c r="AE47" s="65"/>
      <c r="AF47" s="65"/>
      <c r="AG47" s="65">
        <f t="shared" si="9"/>
        <v>0</v>
      </c>
      <c r="AH47" s="65"/>
      <c r="AI47" s="65"/>
      <c r="AJ47" s="67">
        <f t="shared" si="31"/>
        <v>0</v>
      </c>
      <c r="AK47" s="64"/>
      <c r="AL47" s="65"/>
      <c r="AM47" s="65"/>
      <c r="AN47" s="65"/>
      <c r="AO47" s="65">
        <f t="shared" si="32"/>
        <v>0</v>
      </c>
      <c r="AP47" s="67"/>
    </row>
    <row r="48" spans="1:42" x14ac:dyDescent="0.25">
      <c r="A48" s="62">
        <v>43586</v>
      </c>
      <c r="B48" s="63">
        <f t="shared" si="13"/>
        <v>43586</v>
      </c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65">
        <f t="shared" si="33"/>
        <v>0</v>
      </c>
      <c r="N48" s="65">
        <f t="shared" si="33"/>
        <v>0</v>
      </c>
      <c r="O48" s="65">
        <f t="shared" si="29"/>
        <v>0</v>
      </c>
      <c r="P48" s="65"/>
      <c r="Q48" s="65"/>
      <c r="R48" s="65">
        <f t="shared" si="14"/>
        <v>0</v>
      </c>
      <c r="S48" s="65"/>
      <c r="T48" s="65"/>
      <c r="U48" s="65">
        <f t="shared" si="4"/>
        <v>0</v>
      </c>
      <c r="V48" s="65">
        <f t="shared" si="28"/>
        <v>0</v>
      </c>
      <c r="W48" s="65">
        <f t="shared" si="28"/>
        <v>0</v>
      </c>
      <c r="X48" s="66">
        <f t="shared" si="18"/>
        <v>0</v>
      </c>
      <c r="Y48" s="64"/>
      <c r="Z48" s="65"/>
      <c r="AA48" s="65">
        <f t="shared" si="30"/>
        <v>0</v>
      </c>
      <c r="AB48" s="65"/>
      <c r="AC48" s="65"/>
      <c r="AD48" s="65">
        <f t="shared" si="26"/>
        <v>0</v>
      </c>
      <c r="AE48" s="65"/>
      <c r="AF48" s="65"/>
      <c r="AG48" s="65">
        <f t="shared" si="9"/>
        <v>0</v>
      </c>
      <c r="AH48" s="65"/>
      <c r="AI48" s="65"/>
      <c r="AJ48" s="67">
        <f t="shared" si="31"/>
        <v>0</v>
      </c>
      <c r="AK48" s="64"/>
      <c r="AL48" s="65"/>
      <c r="AM48" s="65"/>
      <c r="AN48" s="65"/>
      <c r="AO48" s="65">
        <f t="shared" si="32"/>
        <v>0</v>
      </c>
      <c r="AP48" s="67"/>
    </row>
    <row r="49" spans="1:43" x14ac:dyDescent="0.25">
      <c r="A49" s="62">
        <v>43617</v>
      </c>
      <c r="B49" s="63">
        <f t="shared" si="13"/>
        <v>43617</v>
      </c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>
        <f t="shared" si="33"/>
        <v>0</v>
      </c>
      <c r="N49" s="65">
        <f t="shared" si="33"/>
        <v>0</v>
      </c>
      <c r="O49" s="65">
        <f t="shared" si="29"/>
        <v>0</v>
      </c>
      <c r="P49" s="65"/>
      <c r="Q49" s="65"/>
      <c r="R49" s="65">
        <f t="shared" si="14"/>
        <v>0</v>
      </c>
      <c r="S49" s="65"/>
      <c r="T49" s="65"/>
      <c r="U49" s="65">
        <f t="shared" si="4"/>
        <v>0</v>
      </c>
      <c r="V49" s="65">
        <f t="shared" si="28"/>
        <v>0</v>
      </c>
      <c r="W49" s="65">
        <f t="shared" si="28"/>
        <v>0</v>
      </c>
      <c r="X49" s="66">
        <f t="shared" si="18"/>
        <v>0</v>
      </c>
      <c r="Y49" s="64"/>
      <c r="Z49" s="65"/>
      <c r="AA49" s="65">
        <f t="shared" si="30"/>
        <v>0</v>
      </c>
      <c r="AB49" s="65"/>
      <c r="AC49" s="65"/>
      <c r="AD49" s="65">
        <f t="shared" si="26"/>
        <v>0</v>
      </c>
      <c r="AE49" s="65"/>
      <c r="AF49" s="65"/>
      <c r="AG49" s="65">
        <f t="shared" si="9"/>
        <v>0</v>
      </c>
      <c r="AH49" s="65"/>
      <c r="AI49" s="65"/>
      <c r="AJ49" s="67">
        <f t="shared" si="31"/>
        <v>0</v>
      </c>
      <c r="AK49" s="64"/>
      <c r="AL49" s="65"/>
      <c r="AM49" s="65"/>
      <c r="AN49" s="65"/>
      <c r="AO49" s="65">
        <f t="shared" si="32"/>
        <v>0</v>
      </c>
      <c r="AP49" s="67"/>
    </row>
    <row r="50" spans="1:43" x14ac:dyDescent="0.25">
      <c r="A50" s="62">
        <v>43647</v>
      </c>
      <c r="B50" s="63">
        <f t="shared" si="13"/>
        <v>43647</v>
      </c>
      <c r="C50" s="64"/>
      <c r="D50" s="65"/>
      <c r="E50" s="65"/>
      <c r="F50" s="65"/>
      <c r="G50" s="65"/>
      <c r="H50" s="65"/>
      <c r="I50" s="65"/>
      <c r="J50" s="65"/>
      <c r="K50" s="65"/>
      <c r="L50" s="65"/>
      <c r="M50" s="65">
        <f t="shared" si="33"/>
        <v>0</v>
      </c>
      <c r="N50" s="65">
        <f t="shared" si="33"/>
        <v>0</v>
      </c>
      <c r="O50" s="65">
        <f t="shared" si="29"/>
        <v>0</v>
      </c>
      <c r="P50" s="65"/>
      <c r="Q50" s="65"/>
      <c r="R50" s="65">
        <f t="shared" si="14"/>
        <v>0</v>
      </c>
      <c r="S50" s="65"/>
      <c r="T50" s="65"/>
      <c r="U50" s="65">
        <f t="shared" si="4"/>
        <v>0</v>
      </c>
      <c r="V50" s="65">
        <f t="shared" si="28"/>
        <v>0</v>
      </c>
      <c r="W50" s="65">
        <f t="shared" si="28"/>
        <v>0</v>
      </c>
      <c r="X50" s="66">
        <f t="shared" si="18"/>
        <v>0</v>
      </c>
      <c r="Y50" s="64"/>
      <c r="Z50" s="65"/>
      <c r="AA50" s="65">
        <f t="shared" si="30"/>
        <v>0</v>
      </c>
      <c r="AB50" s="65"/>
      <c r="AC50" s="65"/>
      <c r="AD50" s="65">
        <f t="shared" si="26"/>
        <v>0</v>
      </c>
      <c r="AE50" s="65"/>
      <c r="AF50" s="65"/>
      <c r="AG50" s="65">
        <f t="shared" si="9"/>
        <v>0</v>
      </c>
      <c r="AH50" s="65"/>
      <c r="AI50" s="65"/>
      <c r="AJ50" s="67">
        <f t="shared" si="31"/>
        <v>0</v>
      </c>
      <c r="AK50" s="64"/>
      <c r="AL50" s="65"/>
      <c r="AM50" s="65"/>
      <c r="AN50" s="65"/>
      <c r="AO50" s="65">
        <f t="shared" si="32"/>
        <v>0</v>
      </c>
      <c r="AP50" s="67"/>
    </row>
    <row r="51" spans="1:43" x14ac:dyDescent="0.25">
      <c r="A51" s="62">
        <v>43678</v>
      </c>
      <c r="B51" s="63">
        <f t="shared" si="13"/>
        <v>43678</v>
      </c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>
        <f t="shared" si="33"/>
        <v>0</v>
      </c>
      <c r="N51" s="65">
        <f t="shared" si="33"/>
        <v>0</v>
      </c>
      <c r="O51" s="65">
        <f t="shared" si="29"/>
        <v>0</v>
      </c>
      <c r="P51" s="65"/>
      <c r="Q51" s="65"/>
      <c r="R51" s="65">
        <f t="shared" si="14"/>
        <v>0</v>
      </c>
      <c r="S51" s="65"/>
      <c r="T51" s="65"/>
      <c r="U51" s="65">
        <f t="shared" si="4"/>
        <v>0</v>
      </c>
      <c r="V51" s="65">
        <f t="shared" si="28"/>
        <v>0</v>
      </c>
      <c r="W51" s="65">
        <f t="shared" si="28"/>
        <v>0</v>
      </c>
      <c r="X51" s="66">
        <f t="shared" si="18"/>
        <v>0</v>
      </c>
      <c r="Y51" s="64"/>
      <c r="Z51" s="65"/>
      <c r="AA51" s="65">
        <f t="shared" si="30"/>
        <v>0</v>
      </c>
      <c r="AB51" s="65"/>
      <c r="AC51" s="65"/>
      <c r="AD51" s="65">
        <f t="shared" si="26"/>
        <v>0</v>
      </c>
      <c r="AE51" s="65"/>
      <c r="AF51" s="65"/>
      <c r="AG51" s="65">
        <f t="shared" si="9"/>
        <v>0</v>
      </c>
      <c r="AH51" s="65"/>
      <c r="AI51" s="65"/>
      <c r="AJ51" s="67">
        <f t="shared" si="31"/>
        <v>0</v>
      </c>
      <c r="AK51" s="64"/>
      <c r="AL51" s="65"/>
      <c r="AM51" s="65"/>
      <c r="AN51" s="65"/>
      <c r="AO51" s="65">
        <f t="shared" si="32"/>
        <v>0</v>
      </c>
      <c r="AP51" s="67"/>
    </row>
    <row r="52" spans="1:43" x14ac:dyDescent="0.25">
      <c r="A52" s="62">
        <v>43709</v>
      </c>
      <c r="B52" s="63">
        <f t="shared" si="13"/>
        <v>43709</v>
      </c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>
        <f t="shared" si="33"/>
        <v>0</v>
      </c>
      <c r="N52" s="65">
        <f t="shared" si="33"/>
        <v>0</v>
      </c>
      <c r="O52" s="65">
        <f t="shared" si="29"/>
        <v>0</v>
      </c>
      <c r="P52" s="65"/>
      <c r="Q52" s="65"/>
      <c r="R52" s="65">
        <f t="shared" si="14"/>
        <v>0</v>
      </c>
      <c r="S52" s="65"/>
      <c r="T52" s="65"/>
      <c r="U52" s="65">
        <f t="shared" si="4"/>
        <v>0</v>
      </c>
      <c r="V52" s="65">
        <f t="shared" si="28"/>
        <v>0</v>
      </c>
      <c r="W52" s="65">
        <f t="shared" si="28"/>
        <v>0</v>
      </c>
      <c r="X52" s="66">
        <f t="shared" si="18"/>
        <v>0</v>
      </c>
      <c r="Y52" s="64"/>
      <c r="Z52" s="65"/>
      <c r="AA52" s="65">
        <f t="shared" si="30"/>
        <v>0</v>
      </c>
      <c r="AB52" s="65"/>
      <c r="AC52" s="65"/>
      <c r="AD52" s="65">
        <f t="shared" si="26"/>
        <v>0</v>
      </c>
      <c r="AE52" s="65"/>
      <c r="AF52" s="65"/>
      <c r="AG52" s="65">
        <f t="shared" si="9"/>
        <v>0</v>
      </c>
      <c r="AH52" s="65"/>
      <c r="AI52" s="65"/>
      <c r="AJ52" s="67">
        <f t="shared" si="31"/>
        <v>0</v>
      </c>
      <c r="AK52" s="64"/>
      <c r="AL52" s="65"/>
      <c r="AM52" s="65"/>
      <c r="AN52" s="65"/>
      <c r="AO52" s="65">
        <f t="shared" si="32"/>
        <v>0</v>
      </c>
      <c r="AP52" s="67"/>
    </row>
    <row r="53" spans="1:43" x14ac:dyDescent="0.25">
      <c r="A53" s="62">
        <v>43739</v>
      </c>
      <c r="B53" s="63">
        <f t="shared" si="13"/>
        <v>43739</v>
      </c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>
        <f t="shared" si="33"/>
        <v>0</v>
      </c>
      <c r="N53" s="65">
        <f t="shared" si="33"/>
        <v>0</v>
      </c>
      <c r="O53" s="65">
        <f t="shared" si="29"/>
        <v>0</v>
      </c>
      <c r="P53" s="65"/>
      <c r="Q53" s="65"/>
      <c r="R53" s="65">
        <f t="shared" si="14"/>
        <v>0</v>
      </c>
      <c r="S53" s="65"/>
      <c r="T53" s="65"/>
      <c r="U53" s="65">
        <f t="shared" si="4"/>
        <v>0</v>
      </c>
      <c r="V53" s="65">
        <f t="shared" ref="V53:W64" si="34">C53+E53+G53+I53+K53+S53+P53</f>
        <v>0</v>
      </c>
      <c r="W53" s="65">
        <f t="shared" si="34"/>
        <v>0</v>
      </c>
      <c r="X53" s="66">
        <f t="shared" si="18"/>
        <v>0</v>
      </c>
      <c r="Y53" s="64"/>
      <c r="Z53" s="65"/>
      <c r="AA53" s="65">
        <f t="shared" si="30"/>
        <v>0</v>
      </c>
      <c r="AB53" s="65"/>
      <c r="AC53" s="65"/>
      <c r="AD53" s="65">
        <f t="shared" si="26"/>
        <v>0</v>
      </c>
      <c r="AE53" s="65"/>
      <c r="AF53" s="65"/>
      <c r="AG53" s="65">
        <f t="shared" si="9"/>
        <v>0</v>
      </c>
      <c r="AH53" s="65"/>
      <c r="AI53" s="65"/>
      <c r="AJ53" s="67">
        <f t="shared" si="31"/>
        <v>0</v>
      </c>
      <c r="AK53" s="64"/>
      <c r="AL53" s="65"/>
      <c r="AM53" s="65"/>
      <c r="AN53" s="65"/>
      <c r="AO53" s="65">
        <f t="shared" si="32"/>
        <v>0</v>
      </c>
      <c r="AP53" s="67"/>
    </row>
    <row r="54" spans="1:43" x14ac:dyDescent="0.25">
      <c r="A54" s="62">
        <v>43770</v>
      </c>
      <c r="B54" s="68">
        <f t="shared" si="13"/>
        <v>43770</v>
      </c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>
        <f t="shared" si="33"/>
        <v>0</v>
      </c>
      <c r="N54" s="65">
        <f t="shared" si="33"/>
        <v>0</v>
      </c>
      <c r="O54" s="65">
        <f t="shared" si="29"/>
        <v>0</v>
      </c>
      <c r="P54" s="65"/>
      <c r="Q54" s="65"/>
      <c r="R54" s="65">
        <f t="shared" si="14"/>
        <v>0</v>
      </c>
      <c r="S54" s="65"/>
      <c r="T54" s="65"/>
      <c r="U54" s="65">
        <f t="shared" si="4"/>
        <v>0</v>
      </c>
      <c r="V54" s="65">
        <f t="shared" si="34"/>
        <v>0</v>
      </c>
      <c r="W54" s="65">
        <f t="shared" si="34"/>
        <v>0</v>
      </c>
      <c r="X54" s="66">
        <f t="shared" si="18"/>
        <v>0</v>
      </c>
      <c r="Y54" s="64"/>
      <c r="Z54" s="65"/>
      <c r="AA54" s="65">
        <f t="shared" si="30"/>
        <v>0</v>
      </c>
      <c r="AB54" s="65"/>
      <c r="AC54" s="65"/>
      <c r="AD54" s="65">
        <f t="shared" si="26"/>
        <v>0</v>
      </c>
      <c r="AE54" s="65"/>
      <c r="AF54" s="65"/>
      <c r="AG54" s="65">
        <f t="shared" si="9"/>
        <v>0</v>
      </c>
      <c r="AH54" s="65"/>
      <c r="AI54" s="65"/>
      <c r="AJ54" s="67">
        <f t="shared" si="31"/>
        <v>0</v>
      </c>
      <c r="AK54" s="64"/>
      <c r="AL54" s="65"/>
      <c r="AM54" s="65"/>
      <c r="AN54" s="65"/>
      <c r="AO54" s="65">
        <f t="shared" si="32"/>
        <v>0</v>
      </c>
      <c r="AP54" s="67"/>
    </row>
    <row r="55" spans="1:43" ht="13.5" thickBot="1" x14ac:dyDescent="0.3">
      <c r="A55" s="77">
        <v>43800</v>
      </c>
      <c r="B55" s="70">
        <f t="shared" si="13"/>
        <v>43800</v>
      </c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>
        <f t="shared" si="33"/>
        <v>0</v>
      </c>
      <c r="N55" s="72">
        <f t="shared" si="33"/>
        <v>0</v>
      </c>
      <c r="O55" s="72">
        <f>2*N55+M55</f>
        <v>0</v>
      </c>
      <c r="P55" s="72"/>
      <c r="Q55" s="72"/>
      <c r="R55" s="72">
        <f t="shared" si="14"/>
        <v>0</v>
      </c>
      <c r="S55" s="72"/>
      <c r="T55" s="72"/>
      <c r="U55" s="72">
        <f t="shared" si="4"/>
        <v>0</v>
      </c>
      <c r="V55" s="72">
        <f t="shared" si="34"/>
        <v>0</v>
      </c>
      <c r="W55" s="72">
        <f t="shared" si="34"/>
        <v>0</v>
      </c>
      <c r="X55" s="73">
        <f t="shared" si="18"/>
        <v>0</v>
      </c>
      <c r="Y55" s="74"/>
      <c r="Z55" s="72"/>
      <c r="AA55" s="72">
        <f>2*Z55+Y55</f>
        <v>0</v>
      </c>
      <c r="AB55" s="72"/>
      <c r="AC55" s="72"/>
      <c r="AD55" s="72">
        <f>2*AC55+AB55</f>
        <v>0</v>
      </c>
      <c r="AE55" s="72"/>
      <c r="AF55" s="72"/>
      <c r="AG55" s="72">
        <f t="shared" si="9"/>
        <v>0</v>
      </c>
      <c r="AH55" s="72"/>
      <c r="AI55" s="72"/>
      <c r="AJ55" s="76">
        <f t="shared" si="31"/>
        <v>0</v>
      </c>
      <c r="AK55" s="74"/>
      <c r="AL55" s="72"/>
      <c r="AM55" s="72"/>
      <c r="AN55" s="72"/>
      <c r="AO55" s="72">
        <f t="shared" si="32"/>
        <v>0</v>
      </c>
      <c r="AP55" s="76"/>
    </row>
    <row r="56" spans="1:43" x14ac:dyDescent="0.25">
      <c r="A56" s="78"/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</row>
    <row r="57" spans="1:43" x14ac:dyDescent="0.25">
      <c r="A57" s="78"/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</row>
    <row r="58" spans="1:43" x14ac:dyDescent="0.25">
      <c r="A58" s="78"/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</row>
    <row r="59" spans="1:43" x14ac:dyDescent="0.25">
      <c r="A59" s="78"/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</row>
    <row r="60" spans="1:43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X60" s="82"/>
    </row>
    <row r="61" spans="1:43" ht="13.5" thickBot="1" x14ac:dyDescent="0.3"/>
    <row r="62" spans="1:43" s="15" customFormat="1" ht="13.5" customHeight="1" thickBot="1" x14ac:dyDescent="0.3">
      <c r="B62" s="83" t="s">
        <v>54</v>
      </c>
      <c r="C62" s="84"/>
      <c r="D62" s="84"/>
      <c r="E62" s="84"/>
      <c r="F62" s="84"/>
      <c r="G62" s="84"/>
      <c r="H62" s="84"/>
      <c r="I62" s="84"/>
      <c r="J62" s="83" t="s">
        <v>55</v>
      </c>
      <c r="K62" s="84"/>
      <c r="L62" s="84"/>
      <c r="M62" s="84"/>
      <c r="N62" s="84"/>
      <c r="O62" s="84"/>
      <c r="P62" s="84"/>
      <c r="Q62" s="85"/>
      <c r="R62" s="83" t="s">
        <v>56</v>
      </c>
      <c r="S62" s="84"/>
      <c r="T62" s="84"/>
      <c r="U62" s="84"/>
      <c r="V62" s="84"/>
      <c r="W62" s="84"/>
      <c r="X62" s="84"/>
      <c r="Y62" s="85"/>
      <c r="Z62" s="83" t="s">
        <v>57</v>
      </c>
      <c r="AA62" s="84"/>
      <c r="AB62" s="84"/>
      <c r="AC62" s="84"/>
      <c r="AD62" s="84"/>
      <c r="AE62" s="84"/>
      <c r="AF62" s="84"/>
      <c r="AG62" s="84"/>
      <c r="AH62" s="86"/>
      <c r="AI62" s="86"/>
      <c r="AJ62" s="86"/>
      <c r="AK62" s="86"/>
      <c r="AL62" s="86"/>
      <c r="AM62" s="86"/>
      <c r="AN62" s="86"/>
      <c r="AO62" s="86"/>
      <c r="AP62" s="16"/>
      <c r="AQ62" s="16"/>
    </row>
    <row r="63" spans="1:43" s="15" customFormat="1" ht="23.25" thickBot="1" x14ac:dyDescent="0.3">
      <c r="A63" s="28" t="s">
        <v>17</v>
      </c>
      <c r="B63" s="87" t="s">
        <v>58</v>
      </c>
      <c r="C63" s="87" t="s">
        <v>59</v>
      </c>
      <c r="D63" s="88" t="s">
        <v>60</v>
      </c>
      <c r="E63" s="88" t="s">
        <v>61</v>
      </c>
      <c r="F63" s="89" t="s">
        <v>62</v>
      </c>
      <c r="G63" s="89" t="s">
        <v>63</v>
      </c>
      <c r="H63" s="89" t="s">
        <v>64</v>
      </c>
      <c r="I63" s="90" t="s">
        <v>65</v>
      </c>
      <c r="J63" s="91" t="s">
        <v>66</v>
      </c>
      <c r="K63" s="91" t="s">
        <v>67</v>
      </c>
      <c r="L63" s="91" t="s">
        <v>68</v>
      </c>
      <c r="M63" s="91" t="s">
        <v>69</v>
      </c>
      <c r="N63" s="87" t="s">
        <v>70</v>
      </c>
      <c r="O63" s="92" t="s">
        <v>71</v>
      </c>
      <c r="P63" s="88" t="s">
        <v>72</v>
      </c>
      <c r="Q63" s="93" t="s">
        <v>73</v>
      </c>
      <c r="R63" s="91" t="s">
        <v>74</v>
      </c>
      <c r="S63" s="91" t="s">
        <v>75</v>
      </c>
      <c r="T63" s="91" t="s">
        <v>76</v>
      </c>
      <c r="U63" s="91" t="s">
        <v>77</v>
      </c>
      <c r="V63" s="89" t="s">
        <v>78</v>
      </c>
      <c r="W63" s="89" t="s">
        <v>79</v>
      </c>
      <c r="X63" s="89" t="s">
        <v>80</v>
      </c>
      <c r="Y63" s="90" t="s">
        <v>81</v>
      </c>
      <c r="Z63" s="94" t="s">
        <v>82</v>
      </c>
      <c r="AA63" s="94" t="s">
        <v>83</v>
      </c>
      <c r="AB63" s="94" t="s">
        <v>84</v>
      </c>
      <c r="AC63" s="95" t="s">
        <v>85</v>
      </c>
      <c r="AD63" s="96" t="s">
        <v>86</v>
      </c>
      <c r="AE63" s="96" t="s">
        <v>87</v>
      </c>
      <c r="AF63" s="87" t="s">
        <v>88</v>
      </c>
      <c r="AG63" s="97" t="s">
        <v>89</v>
      </c>
    </row>
    <row r="64" spans="1:43" s="15" customFormat="1" ht="11.25" x14ac:dyDescent="0.25">
      <c r="A64" s="98" t="s">
        <v>90</v>
      </c>
      <c r="B64" s="99">
        <f t="shared" ref="B64:B75" si="35">SUM(O8)</f>
        <v>30359</v>
      </c>
      <c r="C64" s="99">
        <f t="shared" ref="C64:C75" si="36">SUM(O20)</f>
        <v>32031</v>
      </c>
      <c r="D64" s="99">
        <f t="shared" ref="D64:D75" si="37">SUM(O32)</f>
        <v>34934</v>
      </c>
      <c r="E64" s="99">
        <f t="shared" ref="E64:E75" si="38">SUM(O44)</f>
        <v>34482</v>
      </c>
      <c r="F64" s="100">
        <f t="shared" ref="F64:H75" si="39">IF(C64=0,,C64/B64-1)</f>
        <v>5.5074277808887073E-2</v>
      </c>
      <c r="G64" s="101">
        <f t="shared" si="39"/>
        <v>9.0630951265961102E-2</v>
      </c>
      <c r="H64" s="102">
        <f t="shared" si="39"/>
        <v>-1.2938684376252341E-2</v>
      </c>
      <c r="I64" s="103">
        <f>IF(E64=0,,E64/D75)</f>
        <v>1.1234483432704525</v>
      </c>
      <c r="J64" s="104">
        <f t="shared" ref="J64:J75" si="40">SUM(R8)</f>
        <v>18</v>
      </c>
      <c r="K64" s="104">
        <f t="shared" ref="K64:K75" si="41">SUM(R20)</f>
        <v>0</v>
      </c>
      <c r="L64" s="104">
        <f t="shared" ref="L64:L75" si="42">SUM(R32)</f>
        <v>104</v>
      </c>
      <c r="M64" s="104">
        <f t="shared" ref="M64:M75" si="43">SUM(R44)</f>
        <v>0</v>
      </c>
      <c r="N64" s="102">
        <f t="shared" ref="N64:O75" si="44">IF(K64=0,,K64/J64-1)</f>
        <v>0</v>
      </c>
      <c r="O64" s="105" t="s">
        <v>91</v>
      </c>
      <c r="P64" s="106">
        <f t="shared" ref="P64:P75" si="45">IF(M64=0,,M64/L64-1)</f>
        <v>0</v>
      </c>
      <c r="Q64" s="107">
        <f>IF(M64=0,,M64/L75-1)</f>
        <v>0</v>
      </c>
      <c r="R64" s="104">
        <f t="shared" ref="R64:R75" si="46">SUM(AA8)</f>
        <v>9264</v>
      </c>
      <c r="S64" s="104">
        <f t="shared" ref="S64:S75" si="47">SUM(AA20)</f>
        <v>9411</v>
      </c>
      <c r="T64" s="104">
        <f t="shared" ref="T64:T75" si="48">SUM(AA32)</f>
        <v>8600</v>
      </c>
      <c r="U64" s="104">
        <f t="shared" ref="U64:U75" si="49">SUM(AA44)</f>
        <v>7861</v>
      </c>
      <c r="V64" s="102">
        <f t="shared" ref="V64:X75" si="50">IF(S64=0,,S64/R64-1)</f>
        <v>1.586787564766845E-2</v>
      </c>
      <c r="W64" s="102">
        <f t="shared" si="50"/>
        <v>-8.6175751779832166E-2</v>
      </c>
      <c r="X64" s="100">
        <f t="shared" si="50"/>
        <v>-8.5930232558139585E-2</v>
      </c>
      <c r="Y64" s="103">
        <f>IF(T64=0,,T64/S75-1)</f>
        <v>-0.13749874636445691</v>
      </c>
      <c r="Z64" s="104">
        <f t="shared" ref="Z64:Z75" si="51">SUM(AD8)</f>
        <v>20318</v>
      </c>
      <c r="AA64" s="104">
        <f t="shared" ref="AA64:AA75" si="52">SUM(AD20)</f>
        <v>23257</v>
      </c>
      <c r="AB64" s="99">
        <f t="shared" ref="AB64:AB75" si="53">SUM(AD32)</f>
        <v>25453</v>
      </c>
      <c r="AC64" s="104">
        <f>SUM(AD44)</f>
        <v>25124</v>
      </c>
      <c r="AD64" s="102">
        <f t="shared" ref="AD64:AF75" si="54">IF(AA64=0,,AA64/Z64-1)</f>
        <v>0.14465006398267555</v>
      </c>
      <c r="AE64" s="102">
        <f t="shared" si="54"/>
        <v>9.4423184417594674E-2</v>
      </c>
      <c r="AF64" s="102">
        <f t="shared" si="54"/>
        <v>-1.2925784779790228E-2</v>
      </c>
      <c r="AG64" s="108">
        <f>IF(AC64=0,,AC64/AB75-1)</f>
        <v>2.6432977897618226E-2</v>
      </c>
    </row>
    <row r="65" spans="1:44" s="15" customFormat="1" ht="11.25" x14ac:dyDescent="0.25">
      <c r="A65" s="109" t="s">
        <v>92</v>
      </c>
      <c r="B65" s="110">
        <f t="shared" si="35"/>
        <v>31006</v>
      </c>
      <c r="C65" s="111">
        <f t="shared" si="36"/>
        <v>28767</v>
      </c>
      <c r="D65" s="111">
        <f t="shared" si="37"/>
        <v>32070</v>
      </c>
      <c r="E65" s="110">
        <f t="shared" si="38"/>
        <v>0</v>
      </c>
      <c r="F65" s="101">
        <f t="shared" si="39"/>
        <v>-7.221182996839326E-2</v>
      </c>
      <c r="G65" s="101">
        <f t="shared" si="39"/>
        <v>0.11481906351027216</v>
      </c>
      <c r="H65" s="112">
        <f t="shared" si="39"/>
        <v>0</v>
      </c>
      <c r="I65" s="113">
        <f t="shared" ref="I65:I75" si="55">IF(E65=0,,E65/E64)</f>
        <v>0</v>
      </c>
      <c r="J65" s="111">
        <f t="shared" si="40"/>
        <v>7</v>
      </c>
      <c r="K65" s="111">
        <f t="shared" si="41"/>
        <v>7</v>
      </c>
      <c r="L65" s="111">
        <f t="shared" si="42"/>
        <v>38</v>
      </c>
      <c r="M65" s="111">
        <f t="shared" si="43"/>
        <v>0</v>
      </c>
      <c r="N65" s="112">
        <f t="shared" si="44"/>
        <v>0</v>
      </c>
      <c r="O65" s="106">
        <f>IF(L65=0,,L65/K65-1)</f>
        <v>4.4285714285714288</v>
      </c>
      <c r="P65" s="106">
        <f t="shared" si="45"/>
        <v>0</v>
      </c>
      <c r="Q65" s="114">
        <f t="shared" ref="Q65:Q75" si="56">IF(M65=0,,M65/M64-1)</f>
        <v>0</v>
      </c>
      <c r="R65" s="111">
        <f t="shared" si="46"/>
        <v>9225</v>
      </c>
      <c r="S65" s="111">
        <f t="shared" si="47"/>
        <v>9888</v>
      </c>
      <c r="T65" s="111">
        <f t="shared" si="48"/>
        <v>8855</v>
      </c>
      <c r="U65" s="111">
        <f t="shared" si="49"/>
        <v>0</v>
      </c>
      <c r="V65" s="112">
        <f t="shared" si="50"/>
        <v>7.1869918699186908E-2</v>
      </c>
      <c r="W65" s="112">
        <f t="shared" si="50"/>
        <v>-0.10447006472491904</v>
      </c>
      <c r="X65" s="101">
        <f t="shared" si="50"/>
        <v>0</v>
      </c>
      <c r="Y65" s="113">
        <f t="shared" ref="Y65:Y75" si="57">IF(T65=0,,T65/T64-1)</f>
        <v>2.9651162790697683E-2</v>
      </c>
      <c r="Z65" s="111">
        <f t="shared" si="51"/>
        <v>22405</v>
      </c>
      <c r="AA65" s="111">
        <f t="shared" si="52"/>
        <v>19061</v>
      </c>
      <c r="AB65" s="110">
        <f t="shared" si="53"/>
        <v>22672</v>
      </c>
      <c r="AC65" s="111">
        <f t="shared" ref="AC65:AC75" si="58">SUM(AD45)</f>
        <v>0</v>
      </c>
      <c r="AD65" s="112">
        <f t="shared" si="54"/>
        <v>-0.1492523990180763</v>
      </c>
      <c r="AE65" s="112">
        <f t="shared" si="54"/>
        <v>0.18944441529825307</v>
      </c>
      <c r="AF65" s="112">
        <f t="shared" si="54"/>
        <v>0</v>
      </c>
      <c r="AG65" s="115">
        <f>IF(AC66=0,,AC65/AC66-1)</f>
        <v>0</v>
      </c>
    </row>
    <row r="66" spans="1:44" s="15" customFormat="1" ht="11.25" x14ac:dyDescent="0.25">
      <c r="A66" s="109" t="s">
        <v>93</v>
      </c>
      <c r="B66" s="110">
        <f t="shared" si="35"/>
        <v>33554</v>
      </c>
      <c r="C66" s="111">
        <f t="shared" si="36"/>
        <v>31527</v>
      </c>
      <c r="D66" s="111">
        <f t="shared" si="37"/>
        <v>30136</v>
      </c>
      <c r="E66" s="110">
        <f t="shared" si="38"/>
        <v>0</v>
      </c>
      <c r="F66" s="101">
        <f t="shared" si="39"/>
        <v>-6.041008523573943E-2</v>
      </c>
      <c r="G66" s="101">
        <f t="shared" si="39"/>
        <v>-4.4120912233958198E-2</v>
      </c>
      <c r="H66" s="112">
        <f t="shared" si="39"/>
        <v>0</v>
      </c>
      <c r="I66" s="113">
        <f t="shared" si="55"/>
        <v>0</v>
      </c>
      <c r="J66" s="111">
        <f t="shared" si="40"/>
        <v>17</v>
      </c>
      <c r="K66" s="111">
        <f t="shared" si="41"/>
        <v>0</v>
      </c>
      <c r="L66" s="111">
        <f t="shared" si="42"/>
        <v>90</v>
      </c>
      <c r="M66" s="111">
        <f t="shared" si="43"/>
        <v>0</v>
      </c>
      <c r="N66" s="112">
        <f t="shared" si="44"/>
        <v>0</v>
      </c>
      <c r="O66" s="105" t="s">
        <v>91</v>
      </c>
      <c r="P66" s="106">
        <f t="shared" si="45"/>
        <v>0</v>
      </c>
      <c r="Q66" s="114">
        <f t="shared" si="56"/>
        <v>0</v>
      </c>
      <c r="R66" s="111">
        <f t="shared" si="46"/>
        <v>10422</v>
      </c>
      <c r="S66" s="111">
        <f t="shared" si="47"/>
        <v>10711</v>
      </c>
      <c r="T66" s="111">
        <f t="shared" si="48"/>
        <v>9321</v>
      </c>
      <c r="U66" s="111">
        <f t="shared" si="49"/>
        <v>0</v>
      </c>
      <c r="V66" s="112">
        <f t="shared" si="50"/>
        <v>2.7729802341201371E-2</v>
      </c>
      <c r="W66" s="112">
        <f t="shared" si="50"/>
        <v>-0.12977313042666416</v>
      </c>
      <c r="X66" s="101">
        <f t="shared" si="50"/>
        <v>0</v>
      </c>
      <c r="Y66" s="113">
        <f t="shared" si="57"/>
        <v>5.2625635234330836E-2</v>
      </c>
      <c r="Z66" s="111">
        <f t="shared" si="51"/>
        <v>22076</v>
      </c>
      <c r="AA66" s="111">
        <f t="shared" si="52"/>
        <v>21124</v>
      </c>
      <c r="AB66" s="110">
        <f t="shared" si="53"/>
        <v>19800</v>
      </c>
      <c r="AC66" s="111">
        <f t="shared" si="58"/>
        <v>0</v>
      </c>
      <c r="AD66" s="112">
        <f t="shared" si="54"/>
        <v>-4.3123754303315831E-2</v>
      </c>
      <c r="AE66" s="112">
        <f t="shared" si="54"/>
        <v>-6.2677523196364326E-2</v>
      </c>
      <c r="AF66" s="112">
        <f t="shared" si="54"/>
        <v>0</v>
      </c>
      <c r="AG66" s="115">
        <f t="shared" ref="AG66:AG75" si="59">IF(AC67=0,,AC66/AC67-1)</f>
        <v>0</v>
      </c>
    </row>
    <row r="67" spans="1:44" s="15" customFormat="1" ht="11.25" x14ac:dyDescent="0.25">
      <c r="A67" s="109" t="s">
        <v>94</v>
      </c>
      <c r="B67" s="110">
        <f t="shared" si="35"/>
        <v>32341</v>
      </c>
      <c r="C67" s="111">
        <f t="shared" si="36"/>
        <v>33415</v>
      </c>
      <c r="D67" s="111">
        <f t="shared" si="37"/>
        <v>35978</v>
      </c>
      <c r="E67" s="110">
        <f t="shared" si="38"/>
        <v>0</v>
      </c>
      <c r="F67" s="101">
        <f t="shared" si="39"/>
        <v>3.3208620636344E-2</v>
      </c>
      <c r="G67" s="101">
        <f t="shared" si="39"/>
        <v>7.670207990423461E-2</v>
      </c>
      <c r="H67" s="112">
        <f t="shared" si="39"/>
        <v>0</v>
      </c>
      <c r="I67" s="113">
        <f t="shared" si="55"/>
        <v>0</v>
      </c>
      <c r="J67" s="111">
        <f t="shared" si="40"/>
        <v>18</v>
      </c>
      <c r="K67" s="111">
        <f t="shared" si="41"/>
        <v>12</v>
      </c>
      <c r="L67" s="111">
        <f t="shared" si="42"/>
        <v>354</v>
      </c>
      <c r="M67" s="111">
        <f t="shared" si="43"/>
        <v>0</v>
      </c>
      <c r="N67" s="112">
        <f t="shared" si="44"/>
        <v>-0.33333333333333337</v>
      </c>
      <c r="O67" s="106">
        <f>IF(L67=0,,L67/K67-1)</f>
        <v>28.5</v>
      </c>
      <c r="P67" s="106">
        <f t="shared" si="45"/>
        <v>0</v>
      </c>
      <c r="Q67" s="114">
        <f t="shared" si="56"/>
        <v>0</v>
      </c>
      <c r="R67" s="111">
        <f t="shared" si="46"/>
        <v>7991</v>
      </c>
      <c r="S67" s="111">
        <f t="shared" si="47"/>
        <v>9548</v>
      </c>
      <c r="T67" s="111">
        <f t="shared" si="48"/>
        <v>10643</v>
      </c>
      <c r="U67" s="111">
        <f t="shared" si="49"/>
        <v>0</v>
      </c>
      <c r="V67" s="112">
        <f t="shared" si="50"/>
        <v>0.19484419972469036</v>
      </c>
      <c r="W67" s="112">
        <f t="shared" si="50"/>
        <v>0.11468370339338074</v>
      </c>
      <c r="X67" s="101">
        <f t="shared" si="50"/>
        <v>0</v>
      </c>
      <c r="Y67" s="113">
        <f t="shared" si="57"/>
        <v>0.1418302757214891</v>
      </c>
      <c r="Z67" s="111">
        <f t="shared" si="51"/>
        <v>22420</v>
      </c>
      <c r="AA67" s="111">
        <f t="shared" si="52"/>
        <v>20441</v>
      </c>
      <c r="AB67" s="110">
        <f t="shared" si="53"/>
        <v>23524</v>
      </c>
      <c r="AC67" s="111">
        <f t="shared" si="58"/>
        <v>0</v>
      </c>
      <c r="AD67" s="112">
        <f t="shared" si="54"/>
        <v>-8.8269402319357759E-2</v>
      </c>
      <c r="AE67" s="112">
        <f t="shared" si="54"/>
        <v>0.15082432366322585</v>
      </c>
      <c r="AF67" s="112">
        <f t="shared" si="54"/>
        <v>0</v>
      </c>
      <c r="AG67" s="115">
        <f t="shared" si="59"/>
        <v>0</v>
      </c>
    </row>
    <row r="68" spans="1:44" s="15" customFormat="1" ht="11.25" x14ac:dyDescent="0.25">
      <c r="A68" s="109" t="s">
        <v>95</v>
      </c>
      <c r="B68" s="110">
        <f t="shared" si="35"/>
        <v>39800</v>
      </c>
      <c r="C68" s="111">
        <f t="shared" si="36"/>
        <v>39483</v>
      </c>
      <c r="D68" s="111">
        <f t="shared" si="37"/>
        <v>40107</v>
      </c>
      <c r="E68" s="110">
        <f t="shared" si="38"/>
        <v>0</v>
      </c>
      <c r="F68" s="101">
        <f t="shared" si="39"/>
        <v>-7.9648241206030646E-3</v>
      </c>
      <c r="G68" s="101">
        <f t="shared" si="39"/>
        <v>1.5804270192234737E-2</v>
      </c>
      <c r="H68" s="112">
        <f t="shared" si="39"/>
        <v>0</v>
      </c>
      <c r="I68" s="113">
        <f t="shared" si="55"/>
        <v>0</v>
      </c>
      <c r="J68" s="111">
        <f t="shared" si="40"/>
        <v>13</v>
      </c>
      <c r="K68" s="111">
        <f t="shared" si="41"/>
        <v>0</v>
      </c>
      <c r="L68" s="111">
        <f t="shared" si="42"/>
        <v>125</v>
      </c>
      <c r="M68" s="111">
        <f t="shared" si="43"/>
        <v>0</v>
      </c>
      <c r="N68" s="112">
        <f t="shared" si="44"/>
        <v>0</v>
      </c>
      <c r="O68" s="105" t="s">
        <v>91</v>
      </c>
      <c r="P68" s="106">
        <f t="shared" si="45"/>
        <v>0</v>
      </c>
      <c r="Q68" s="114">
        <f t="shared" si="56"/>
        <v>0</v>
      </c>
      <c r="R68" s="111">
        <f t="shared" si="46"/>
        <v>10136</v>
      </c>
      <c r="S68" s="111">
        <f t="shared" si="47"/>
        <v>10753</v>
      </c>
      <c r="T68" s="111">
        <f t="shared" si="48"/>
        <v>9821</v>
      </c>
      <c r="U68" s="111">
        <f t="shared" si="49"/>
        <v>0</v>
      </c>
      <c r="V68" s="112">
        <f t="shared" si="50"/>
        <v>6.087213891081289E-2</v>
      </c>
      <c r="W68" s="112">
        <f t="shared" si="50"/>
        <v>-8.6673486468892391E-2</v>
      </c>
      <c r="X68" s="101">
        <f t="shared" si="50"/>
        <v>0</v>
      </c>
      <c r="Y68" s="113">
        <f t="shared" si="57"/>
        <v>-7.7233862632716366E-2</v>
      </c>
      <c r="Z68" s="111">
        <f t="shared" si="51"/>
        <v>26270</v>
      </c>
      <c r="AA68" s="111">
        <f t="shared" si="52"/>
        <v>23593</v>
      </c>
      <c r="AB68" s="110">
        <f t="shared" si="53"/>
        <v>28097</v>
      </c>
      <c r="AC68" s="111">
        <f t="shared" si="58"/>
        <v>0</v>
      </c>
      <c r="AD68" s="112">
        <f t="shared" si="54"/>
        <v>-0.1019033117624667</v>
      </c>
      <c r="AE68" s="112">
        <f t="shared" si="54"/>
        <v>0.19090408171915407</v>
      </c>
      <c r="AF68" s="112">
        <f t="shared" si="54"/>
        <v>0</v>
      </c>
      <c r="AG68" s="115">
        <f t="shared" si="59"/>
        <v>0</v>
      </c>
    </row>
    <row r="69" spans="1:44" s="15" customFormat="1" ht="11.25" x14ac:dyDescent="0.25">
      <c r="A69" s="109" t="s">
        <v>96</v>
      </c>
      <c r="B69" s="110">
        <f t="shared" si="35"/>
        <v>37449</v>
      </c>
      <c r="C69" s="111">
        <f t="shared" si="36"/>
        <v>36231</v>
      </c>
      <c r="D69" s="111">
        <f t="shared" si="37"/>
        <v>30910</v>
      </c>
      <c r="E69" s="110">
        <f t="shared" si="38"/>
        <v>0</v>
      </c>
      <c r="F69" s="101">
        <f t="shared" si="39"/>
        <v>-3.2524232956821275E-2</v>
      </c>
      <c r="G69" s="101">
        <f t="shared" si="39"/>
        <v>-0.14686318346167648</v>
      </c>
      <c r="H69" s="112">
        <f t="shared" si="39"/>
        <v>0</v>
      </c>
      <c r="I69" s="113">
        <f t="shared" si="55"/>
        <v>0</v>
      </c>
      <c r="J69" s="111">
        <f t="shared" si="40"/>
        <v>12</v>
      </c>
      <c r="K69" s="111">
        <f t="shared" si="41"/>
        <v>20</v>
      </c>
      <c r="L69" s="111">
        <f t="shared" si="42"/>
        <v>0</v>
      </c>
      <c r="M69" s="111">
        <f t="shared" si="43"/>
        <v>0</v>
      </c>
      <c r="N69" s="112">
        <f t="shared" si="44"/>
        <v>0.66666666666666674</v>
      </c>
      <c r="O69" s="106">
        <f t="shared" si="44"/>
        <v>0</v>
      </c>
      <c r="P69" s="106">
        <f t="shared" si="45"/>
        <v>0</v>
      </c>
      <c r="Q69" s="114">
        <f t="shared" si="56"/>
        <v>0</v>
      </c>
      <c r="R69" s="111">
        <f t="shared" si="46"/>
        <v>10195</v>
      </c>
      <c r="S69" s="111">
        <f t="shared" si="47"/>
        <v>11315</v>
      </c>
      <c r="T69" s="111">
        <f t="shared" si="48"/>
        <v>7948</v>
      </c>
      <c r="U69" s="111">
        <f t="shared" si="49"/>
        <v>0</v>
      </c>
      <c r="V69" s="112">
        <f t="shared" si="50"/>
        <v>0.10985777341834235</v>
      </c>
      <c r="W69" s="112">
        <f t="shared" si="50"/>
        <v>-0.29756959787892179</v>
      </c>
      <c r="X69" s="101">
        <f t="shared" si="50"/>
        <v>0</v>
      </c>
      <c r="Y69" s="113">
        <f t="shared" si="57"/>
        <v>-0.19071377660116073</v>
      </c>
      <c r="Z69" s="111">
        <f t="shared" si="51"/>
        <v>25228</v>
      </c>
      <c r="AA69" s="111">
        <f t="shared" si="52"/>
        <v>25362</v>
      </c>
      <c r="AB69" s="110">
        <f t="shared" si="53"/>
        <v>20599</v>
      </c>
      <c r="AC69" s="111">
        <f t="shared" si="58"/>
        <v>0</v>
      </c>
      <c r="AD69" s="112">
        <f t="shared" si="54"/>
        <v>5.3115585856984282E-3</v>
      </c>
      <c r="AE69" s="112">
        <f t="shared" si="54"/>
        <v>-0.1878006466367006</v>
      </c>
      <c r="AF69" s="112">
        <f t="shared" si="54"/>
        <v>0</v>
      </c>
      <c r="AG69" s="115">
        <f t="shared" si="59"/>
        <v>0</v>
      </c>
    </row>
    <row r="70" spans="1:44" s="15" customFormat="1" ht="11.25" x14ac:dyDescent="0.25">
      <c r="A70" s="109" t="s">
        <v>97</v>
      </c>
      <c r="B70" s="110">
        <f t="shared" si="35"/>
        <v>31405</v>
      </c>
      <c r="C70" s="111">
        <f t="shared" si="36"/>
        <v>32996</v>
      </c>
      <c r="D70" s="111">
        <f t="shared" si="37"/>
        <v>39288</v>
      </c>
      <c r="E70" s="110">
        <f t="shared" si="38"/>
        <v>0</v>
      </c>
      <c r="F70" s="101">
        <f t="shared" si="39"/>
        <v>5.0660722814838355E-2</v>
      </c>
      <c r="G70" s="101">
        <f t="shared" si="39"/>
        <v>0.19068978057946429</v>
      </c>
      <c r="H70" s="112">
        <f t="shared" si="39"/>
        <v>0</v>
      </c>
      <c r="I70" s="113">
        <f t="shared" si="55"/>
        <v>0</v>
      </c>
      <c r="J70" s="111">
        <f t="shared" si="40"/>
        <v>23</v>
      </c>
      <c r="K70" s="111">
        <f t="shared" si="41"/>
        <v>11</v>
      </c>
      <c r="L70" s="111">
        <f t="shared" si="42"/>
        <v>62</v>
      </c>
      <c r="M70" s="111">
        <f t="shared" si="43"/>
        <v>0</v>
      </c>
      <c r="N70" s="112">
        <f t="shared" si="44"/>
        <v>-0.52173913043478259</v>
      </c>
      <c r="O70" s="106">
        <f t="shared" si="44"/>
        <v>4.6363636363636367</v>
      </c>
      <c r="P70" s="106">
        <f t="shared" si="45"/>
        <v>0</v>
      </c>
      <c r="Q70" s="114">
        <f t="shared" si="56"/>
        <v>0</v>
      </c>
      <c r="R70" s="111">
        <f t="shared" si="46"/>
        <v>9224</v>
      </c>
      <c r="S70" s="111">
        <f t="shared" si="47"/>
        <v>9217</v>
      </c>
      <c r="T70" s="111">
        <f t="shared" si="48"/>
        <v>11632</v>
      </c>
      <c r="U70" s="111">
        <f t="shared" si="49"/>
        <v>0</v>
      </c>
      <c r="V70" s="112">
        <f t="shared" si="50"/>
        <v>-7.5888985255856412E-4</v>
      </c>
      <c r="W70" s="112">
        <f t="shared" si="50"/>
        <v>0.26201584029510694</v>
      </c>
      <c r="X70" s="101">
        <f t="shared" si="50"/>
        <v>0</v>
      </c>
      <c r="Y70" s="113">
        <f t="shared" si="57"/>
        <v>0.46351283341721183</v>
      </c>
      <c r="Z70" s="111">
        <f t="shared" si="51"/>
        <v>26847</v>
      </c>
      <c r="AA70" s="111">
        <f t="shared" si="52"/>
        <v>24081</v>
      </c>
      <c r="AB70" s="110">
        <f t="shared" si="53"/>
        <v>31460</v>
      </c>
      <c r="AC70" s="111">
        <f t="shared" si="58"/>
        <v>0</v>
      </c>
      <c r="AD70" s="112">
        <f t="shared" si="54"/>
        <v>-0.10302827131523074</v>
      </c>
      <c r="AE70" s="112">
        <f t="shared" si="54"/>
        <v>0.30642415182093763</v>
      </c>
      <c r="AF70" s="112">
        <f t="shared" si="54"/>
        <v>0</v>
      </c>
      <c r="AG70" s="115">
        <f t="shared" si="59"/>
        <v>0</v>
      </c>
    </row>
    <row r="71" spans="1:44" s="15" customFormat="1" ht="11.25" x14ac:dyDescent="0.25">
      <c r="A71" s="109" t="s">
        <v>98</v>
      </c>
      <c r="B71" s="110">
        <f t="shared" si="35"/>
        <v>34306</v>
      </c>
      <c r="C71" s="111">
        <f t="shared" si="36"/>
        <v>37370</v>
      </c>
      <c r="D71" s="111">
        <f t="shared" si="37"/>
        <v>32508</v>
      </c>
      <c r="E71" s="110">
        <f t="shared" si="38"/>
        <v>0</v>
      </c>
      <c r="F71" s="101">
        <f t="shared" si="39"/>
        <v>8.9313822654929265E-2</v>
      </c>
      <c r="G71" s="101">
        <f t="shared" si="39"/>
        <v>-0.13010436178753015</v>
      </c>
      <c r="H71" s="112">
        <f t="shared" si="39"/>
        <v>0</v>
      </c>
      <c r="I71" s="113">
        <f t="shared" si="55"/>
        <v>0</v>
      </c>
      <c r="J71" s="111">
        <f t="shared" si="40"/>
        <v>14</v>
      </c>
      <c r="K71" s="111">
        <f t="shared" si="41"/>
        <v>9</v>
      </c>
      <c r="L71" s="111">
        <f t="shared" si="42"/>
        <v>40</v>
      </c>
      <c r="M71" s="111">
        <f t="shared" si="43"/>
        <v>0</v>
      </c>
      <c r="N71" s="112">
        <f t="shared" si="44"/>
        <v>-0.3571428571428571</v>
      </c>
      <c r="O71" s="106">
        <f t="shared" si="44"/>
        <v>3.4444444444444446</v>
      </c>
      <c r="P71" s="106">
        <f t="shared" si="45"/>
        <v>0</v>
      </c>
      <c r="Q71" s="114">
        <f t="shared" si="56"/>
        <v>0</v>
      </c>
      <c r="R71" s="111">
        <f t="shared" si="46"/>
        <v>11670</v>
      </c>
      <c r="S71" s="111">
        <f t="shared" si="47"/>
        <v>13801</v>
      </c>
      <c r="T71" s="111">
        <f t="shared" si="48"/>
        <v>8610</v>
      </c>
      <c r="U71" s="111">
        <f t="shared" si="49"/>
        <v>0</v>
      </c>
      <c r="V71" s="112">
        <f t="shared" si="50"/>
        <v>0.18260497000856901</v>
      </c>
      <c r="W71" s="112">
        <f t="shared" si="50"/>
        <v>-0.37613216433591767</v>
      </c>
      <c r="X71" s="101">
        <f t="shared" si="50"/>
        <v>0</v>
      </c>
      <c r="Y71" s="113">
        <f t="shared" si="57"/>
        <v>-0.25980055020632742</v>
      </c>
      <c r="Z71" s="111">
        <f t="shared" si="51"/>
        <v>22316</v>
      </c>
      <c r="AA71" s="111">
        <f t="shared" si="52"/>
        <v>24095</v>
      </c>
      <c r="AB71" s="110">
        <f t="shared" si="53"/>
        <v>22280</v>
      </c>
      <c r="AC71" s="111">
        <f t="shared" si="58"/>
        <v>0</v>
      </c>
      <c r="AD71" s="112">
        <f t="shared" si="54"/>
        <v>7.9718587560494658E-2</v>
      </c>
      <c r="AE71" s="112">
        <f t="shared" si="54"/>
        <v>-7.5326831292799379E-2</v>
      </c>
      <c r="AF71" s="112">
        <f t="shared" si="54"/>
        <v>0</v>
      </c>
      <c r="AG71" s="115">
        <f t="shared" si="59"/>
        <v>0</v>
      </c>
    </row>
    <row r="72" spans="1:44" s="15" customFormat="1" ht="11.25" x14ac:dyDescent="0.25">
      <c r="A72" s="109" t="s">
        <v>99</v>
      </c>
      <c r="B72" s="110">
        <f t="shared" si="35"/>
        <v>28706</v>
      </c>
      <c r="C72" s="111">
        <f t="shared" si="36"/>
        <v>30634</v>
      </c>
      <c r="D72" s="111">
        <f t="shared" si="37"/>
        <v>34793</v>
      </c>
      <c r="E72" s="110">
        <f t="shared" si="38"/>
        <v>0</v>
      </c>
      <c r="F72" s="101">
        <f t="shared" si="39"/>
        <v>6.7163659165331291E-2</v>
      </c>
      <c r="G72" s="101">
        <f t="shared" si="39"/>
        <v>0.13576418358686437</v>
      </c>
      <c r="H72" s="112">
        <f t="shared" si="39"/>
        <v>0</v>
      </c>
      <c r="I72" s="113">
        <f t="shared" si="55"/>
        <v>0</v>
      </c>
      <c r="J72" s="111">
        <f t="shared" si="40"/>
        <v>16</v>
      </c>
      <c r="K72" s="111">
        <f t="shared" si="41"/>
        <v>13</v>
      </c>
      <c r="L72" s="111">
        <f t="shared" si="42"/>
        <v>40</v>
      </c>
      <c r="M72" s="111">
        <f t="shared" si="43"/>
        <v>0</v>
      </c>
      <c r="N72" s="112">
        <f t="shared" si="44"/>
        <v>-0.1875</v>
      </c>
      <c r="O72" s="106">
        <f t="shared" si="44"/>
        <v>2.0769230769230771</v>
      </c>
      <c r="P72" s="106">
        <f t="shared" si="45"/>
        <v>0</v>
      </c>
      <c r="Q72" s="114">
        <f t="shared" si="56"/>
        <v>0</v>
      </c>
      <c r="R72" s="111">
        <f t="shared" si="46"/>
        <v>9684</v>
      </c>
      <c r="S72" s="111">
        <f t="shared" si="47"/>
        <v>9402</v>
      </c>
      <c r="T72" s="111">
        <f t="shared" si="48"/>
        <v>9942</v>
      </c>
      <c r="U72" s="111">
        <f t="shared" si="49"/>
        <v>0</v>
      </c>
      <c r="V72" s="112">
        <f t="shared" si="50"/>
        <v>-2.9120198265179642E-2</v>
      </c>
      <c r="W72" s="112">
        <f t="shared" si="50"/>
        <v>5.7434588385449903E-2</v>
      </c>
      <c r="X72" s="101">
        <f t="shared" si="50"/>
        <v>0</v>
      </c>
      <c r="Y72" s="113">
        <f t="shared" si="57"/>
        <v>0.15470383275261335</v>
      </c>
      <c r="Z72" s="111">
        <f t="shared" si="51"/>
        <v>17162</v>
      </c>
      <c r="AA72" s="111">
        <f t="shared" si="52"/>
        <v>19819</v>
      </c>
      <c r="AB72" s="110">
        <f t="shared" si="53"/>
        <v>21804</v>
      </c>
      <c r="AC72" s="111">
        <f t="shared" si="58"/>
        <v>0</v>
      </c>
      <c r="AD72" s="112">
        <f t="shared" si="54"/>
        <v>0.15481878568931351</v>
      </c>
      <c r="AE72" s="112">
        <f t="shared" si="54"/>
        <v>0.10015641556082544</v>
      </c>
      <c r="AF72" s="112">
        <f t="shared" si="54"/>
        <v>0</v>
      </c>
      <c r="AG72" s="115">
        <f t="shared" si="59"/>
        <v>0</v>
      </c>
    </row>
    <row r="73" spans="1:44" s="15" customFormat="1" ht="11.25" x14ac:dyDescent="0.25">
      <c r="A73" s="109" t="s">
        <v>100</v>
      </c>
      <c r="B73" s="110">
        <f t="shared" si="35"/>
        <v>33807</v>
      </c>
      <c r="C73" s="111">
        <f t="shared" si="36"/>
        <v>33507</v>
      </c>
      <c r="D73" s="111">
        <f t="shared" si="37"/>
        <v>37446</v>
      </c>
      <c r="E73" s="110">
        <f t="shared" si="38"/>
        <v>0</v>
      </c>
      <c r="F73" s="101">
        <f t="shared" si="39"/>
        <v>-8.8739018546455384E-3</v>
      </c>
      <c r="G73" s="101">
        <f t="shared" si="39"/>
        <v>0.11755752529322239</v>
      </c>
      <c r="H73" s="112">
        <f t="shared" si="39"/>
        <v>0</v>
      </c>
      <c r="I73" s="113">
        <f t="shared" si="55"/>
        <v>0</v>
      </c>
      <c r="J73" s="111">
        <f t="shared" si="40"/>
        <v>12</v>
      </c>
      <c r="K73" s="111">
        <f t="shared" si="41"/>
        <v>2</v>
      </c>
      <c r="L73" s="111">
        <f t="shared" si="42"/>
        <v>12</v>
      </c>
      <c r="M73" s="111">
        <f t="shared" si="43"/>
        <v>0</v>
      </c>
      <c r="N73" s="112">
        <f t="shared" si="44"/>
        <v>-0.83333333333333337</v>
      </c>
      <c r="O73" s="106">
        <f t="shared" si="44"/>
        <v>5</v>
      </c>
      <c r="P73" s="106">
        <f t="shared" si="45"/>
        <v>0</v>
      </c>
      <c r="Q73" s="114">
        <f t="shared" si="56"/>
        <v>0</v>
      </c>
      <c r="R73" s="111">
        <f t="shared" si="46"/>
        <v>11586</v>
      </c>
      <c r="S73" s="111">
        <f t="shared" si="47"/>
        <v>10940</v>
      </c>
      <c r="T73" s="111">
        <f t="shared" si="48"/>
        <v>10366</v>
      </c>
      <c r="U73" s="111">
        <f t="shared" si="49"/>
        <v>0</v>
      </c>
      <c r="V73" s="112">
        <f t="shared" si="50"/>
        <v>-5.575694804073883E-2</v>
      </c>
      <c r="W73" s="112">
        <f t="shared" si="50"/>
        <v>-5.2468007312614251E-2</v>
      </c>
      <c r="X73" s="101">
        <f t="shared" si="50"/>
        <v>0</v>
      </c>
      <c r="Y73" s="113">
        <f t="shared" si="57"/>
        <v>4.264735465701075E-2</v>
      </c>
      <c r="Z73" s="111">
        <f t="shared" si="51"/>
        <v>23224</v>
      </c>
      <c r="AA73" s="111">
        <f t="shared" si="52"/>
        <v>23124</v>
      </c>
      <c r="AB73" s="110">
        <f t="shared" si="53"/>
        <v>27127</v>
      </c>
      <c r="AC73" s="111">
        <f t="shared" si="58"/>
        <v>0</v>
      </c>
      <c r="AD73" s="112">
        <f t="shared" si="54"/>
        <v>-4.3058904581467772E-3</v>
      </c>
      <c r="AE73" s="112">
        <f t="shared" si="54"/>
        <v>0.17311018854869409</v>
      </c>
      <c r="AF73" s="112">
        <f t="shared" si="54"/>
        <v>0</v>
      </c>
      <c r="AG73" s="115">
        <f t="shared" si="59"/>
        <v>0</v>
      </c>
    </row>
    <row r="74" spans="1:44" s="15" customFormat="1" ht="11.25" x14ac:dyDescent="0.25">
      <c r="A74" s="109" t="s">
        <v>101</v>
      </c>
      <c r="B74" s="110">
        <f t="shared" si="35"/>
        <v>29477</v>
      </c>
      <c r="C74" s="111">
        <f t="shared" si="36"/>
        <v>31514</v>
      </c>
      <c r="D74" s="111">
        <f t="shared" si="37"/>
        <v>31891</v>
      </c>
      <c r="E74" s="110">
        <f t="shared" si="38"/>
        <v>0</v>
      </c>
      <c r="F74" s="101">
        <f t="shared" si="39"/>
        <v>6.9104725718356574E-2</v>
      </c>
      <c r="G74" s="101">
        <f t="shared" si="39"/>
        <v>1.1962937107317329E-2</v>
      </c>
      <c r="H74" s="112">
        <f t="shared" si="39"/>
        <v>0</v>
      </c>
      <c r="I74" s="113">
        <f t="shared" si="55"/>
        <v>0</v>
      </c>
      <c r="J74" s="111">
        <f t="shared" si="40"/>
        <v>92</v>
      </c>
      <c r="K74" s="111">
        <f t="shared" si="41"/>
        <v>80</v>
      </c>
      <c r="L74" s="111">
        <f t="shared" si="42"/>
        <v>16</v>
      </c>
      <c r="M74" s="111">
        <f t="shared" si="43"/>
        <v>0</v>
      </c>
      <c r="N74" s="112">
        <f t="shared" si="44"/>
        <v>-0.13043478260869568</v>
      </c>
      <c r="O74" s="106">
        <f t="shared" si="44"/>
        <v>-0.8</v>
      </c>
      <c r="P74" s="106">
        <f t="shared" si="45"/>
        <v>0</v>
      </c>
      <c r="Q74" s="114">
        <f t="shared" si="56"/>
        <v>0</v>
      </c>
      <c r="R74" s="111">
        <f t="shared" si="46"/>
        <v>9429</v>
      </c>
      <c r="S74" s="111">
        <f t="shared" si="47"/>
        <v>10810</v>
      </c>
      <c r="T74" s="111">
        <f t="shared" si="48"/>
        <v>8541</v>
      </c>
      <c r="U74" s="111">
        <f t="shared" si="49"/>
        <v>0</v>
      </c>
      <c r="V74" s="112">
        <f t="shared" si="50"/>
        <v>0.14646303955880802</v>
      </c>
      <c r="W74" s="112">
        <f t="shared" si="50"/>
        <v>-0.20989824236817767</v>
      </c>
      <c r="X74" s="101">
        <f t="shared" si="50"/>
        <v>0</v>
      </c>
      <c r="Y74" s="113">
        <f t="shared" si="57"/>
        <v>-0.176056338028169</v>
      </c>
      <c r="Z74" s="111">
        <f t="shared" si="51"/>
        <v>20304</v>
      </c>
      <c r="AA74" s="111">
        <f t="shared" si="52"/>
        <v>18773</v>
      </c>
      <c r="AB74" s="110">
        <f t="shared" si="53"/>
        <v>23381</v>
      </c>
      <c r="AC74" s="111">
        <f t="shared" si="58"/>
        <v>0</v>
      </c>
      <c r="AD74" s="112">
        <f t="shared" si="54"/>
        <v>-7.5403861308116604E-2</v>
      </c>
      <c r="AE74" s="112">
        <f t="shared" si="54"/>
        <v>0.24545890374473989</v>
      </c>
      <c r="AF74" s="112">
        <f t="shared" si="54"/>
        <v>0</v>
      </c>
      <c r="AG74" s="115">
        <f t="shared" si="59"/>
        <v>0</v>
      </c>
    </row>
    <row r="75" spans="1:44" s="15" customFormat="1" ht="12" thickBot="1" x14ac:dyDescent="0.3">
      <c r="A75" s="109" t="s">
        <v>102</v>
      </c>
      <c r="B75" s="116">
        <f t="shared" si="35"/>
        <v>36703</v>
      </c>
      <c r="C75" s="111">
        <f t="shared" si="36"/>
        <v>34284</v>
      </c>
      <c r="D75" s="111">
        <f t="shared" si="37"/>
        <v>30693</v>
      </c>
      <c r="E75" s="117">
        <f t="shared" si="38"/>
        <v>0</v>
      </c>
      <c r="F75" s="118">
        <f t="shared" si="39"/>
        <v>-6.5907419012069868E-2</v>
      </c>
      <c r="G75" s="101">
        <f t="shared" si="39"/>
        <v>-0.10474273713685689</v>
      </c>
      <c r="H75" s="112">
        <f t="shared" si="39"/>
        <v>0</v>
      </c>
      <c r="I75" s="113">
        <f t="shared" si="55"/>
        <v>0</v>
      </c>
      <c r="J75" s="119">
        <f t="shared" si="40"/>
        <v>28</v>
      </c>
      <c r="K75" s="111">
        <f t="shared" si="41"/>
        <v>20</v>
      </c>
      <c r="L75" s="111">
        <f t="shared" si="42"/>
        <v>0</v>
      </c>
      <c r="M75" s="111">
        <f t="shared" si="43"/>
        <v>0</v>
      </c>
      <c r="N75" s="120">
        <f t="shared" si="44"/>
        <v>-0.2857142857142857</v>
      </c>
      <c r="O75" s="121">
        <f t="shared" si="44"/>
        <v>0</v>
      </c>
      <c r="P75" s="121">
        <f t="shared" si="45"/>
        <v>0</v>
      </c>
      <c r="Q75" s="114">
        <f t="shared" si="56"/>
        <v>0</v>
      </c>
      <c r="R75" s="119">
        <f t="shared" si="46"/>
        <v>10085</v>
      </c>
      <c r="S75" s="111">
        <f t="shared" si="47"/>
        <v>9971</v>
      </c>
      <c r="T75" s="111">
        <f t="shared" si="48"/>
        <v>9452</v>
      </c>
      <c r="U75" s="111">
        <f t="shared" si="49"/>
        <v>0</v>
      </c>
      <c r="V75" s="120">
        <f t="shared" si="50"/>
        <v>-1.1303916707982142E-2</v>
      </c>
      <c r="W75" s="120">
        <f t="shared" si="50"/>
        <v>-5.2050947748470522E-2</v>
      </c>
      <c r="X75" s="118">
        <f t="shared" si="50"/>
        <v>0</v>
      </c>
      <c r="Y75" s="122">
        <f t="shared" si="57"/>
        <v>0.1066619833743121</v>
      </c>
      <c r="Z75" s="119">
        <f t="shared" si="51"/>
        <v>25946</v>
      </c>
      <c r="AA75" s="111">
        <f t="shared" si="52"/>
        <v>25650</v>
      </c>
      <c r="AB75" s="110">
        <f t="shared" si="53"/>
        <v>24477</v>
      </c>
      <c r="AC75" s="119">
        <f t="shared" si="58"/>
        <v>0</v>
      </c>
      <c r="AD75" s="120">
        <f t="shared" si="54"/>
        <v>-1.140830956602179E-2</v>
      </c>
      <c r="AE75" s="120">
        <f t="shared" si="54"/>
        <v>-4.5730994152046733E-2</v>
      </c>
      <c r="AF75" s="112">
        <f t="shared" si="54"/>
        <v>0</v>
      </c>
      <c r="AG75" s="115">
        <f t="shared" si="59"/>
        <v>-1</v>
      </c>
    </row>
    <row r="76" spans="1:44" s="15" customFormat="1" ht="11.25" x14ac:dyDescent="0.25">
      <c r="A76" s="98" t="s">
        <v>103</v>
      </c>
      <c r="B76" s="123">
        <f>SUM(B64:B75)</f>
        <v>398913</v>
      </c>
      <c r="C76" s="123">
        <f>SUM(C64:C75)</f>
        <v>401759</v>
      </c>
      <c r="D76" s="123">
        <f>SUM(D64:D75)</f>
        <v>410754</v>
      </c>
      <c r="E76" s="123">
        <f>SUM(E64:E75)</f>
        <v>34482</v>
      </c>
      <c r="F76" s="124">
        <f>(C76)/(B76)-1</f>
        <v>7.1343876985707766E-3</v>
      </c>
      <c r="G76" s="124">
        <f>(D76)/(C76)-1</f>
        <v>2.2389044178226181E-2</v>
      </c>
      <c r="H76" s="125">
        <f>(E77)/(D77)-1</f>
        <v>-1.2938684376252341E-2</v>
      </c>
      <c r="I76" s="126"/>
      <c r="J76" s="123">
        <f>SUM(J64:J75)</f>
        <v>270</v>
      </c>
      <c r="K76" s="123">
        <f>SUM(K64:K75)</f>
        <v>174</v>
      </c>
      <c r="L76" s="123">
        <f>SUM(L64:L75)</f>
        <v>881</v>
      </c>
      <c r="M76" s="123">
        <f>SUM(M64:M75)</f>
        <v>0</v>
      </c>
      <c r="N76" s="125">
        <f>(K76)/(J76)-1</f>
        <v>-0.35555555555555551</v>
      </c>
      <c r="O76" s="125">
        <f>(L76)/(K76)-1</f>
        <v>4.0632183908045976</v>
      </c>
      <c r="P76" s="127">
        <f>(M77)/(L77)-1</f>
        <v>-1</v>
      </c>
      <c r="Q76" s="128"/>
      <c r="R76" s="123">
        <f>SUM(R64:R75)</f>
        <v>118911</v>
      </c>
      <c r="S76" s="123">
        <f>SUM(S64:S75)</f>
        <v>125767</v>
      </c>
      <c r="T76" s="123">
        <f>SUM(T64:T75)</f>
        <v>113731</v>
      </c>
      <c r="U76" s="123">
        <f>SUM(U64:U75)</f>
        <v>7861</v>
      </c>
      <c r="V76" s="125">
        <f>(S76)/(R76)-1</f>
        <v>5.7656566675917231E-2</v>
      </c>
      <c r="W76" s="125">
        <f>(T76)/(S76)-1</f>
        <v>-9.5700780013835085E-2</v>
      </c>
      <c r="X76" s="124">
        <f>(U77)/(T77)-1</f>
        <v>-8.5930232558139585E-2</v>
      </c>
      <c r="Y76" s="129"/>
      <c r="Z76" s="123">
        <f>SUM(Z64:Z75)</f>
        <v>274516</v>
      </c>
      <c r="AA76" s="123">
        <f>SUM(AA64:AA75)</f>
        <v>268380</v>
      </c>
      <c r="AB76" s="123">
        <f>SUM(AB64:AB75)</f>
        <v>290674</v>
      </c>
      <c r="AC76" s="123">
        <f>SUM(AC64:AC75)</f>
        <v>25124</v>
      </c>
      <c r="AD76" s="125">
        <f>(AA76)/(Z76)-1</f>
        <v>-2.2352066910489743E-2</v>
      </c>
      <c r="AE76" s="125">
        <f>(AB76)/(AA76)-1</f>
        <v>8.306878306878307E-2</v>
      </c>
      <c r="AF76" s="125">
        <f>(AC77)/(AB77)-1</f>
        <v>-1.2925784779790228E-2</v>
      </c>
      <c r="AG76" s="128"/>
    </row>
    <row r="77" spans="1:44" s="15" customFormat="1" ht="12" thickBot="1" x14ac:dyDescent="0.3">
      <c r="A77" s="130" t="s">
        <v>104</v>
      </c>
      <c r="B77" s="131">
        <f>SUM(B64)</f>
        <v>30359</v>
      </c>
      <c r="C77" s="131">
        <f>SUM(C64)</f>
        <v>32031</v>
      </c>
      <c r="D77" s="131">
        <f>SUM(D64)</f>
        <v>34934</v>
      </c>
      <c r="E77" s="131">
        <f>SUM(E64)</f>
        <v>34482</v>
      </c>
      <c r="F77" s="132"/>
      <c r="G77" s="132"/>
      <c r="H77" s="133"/>
      <c r="I77" s="134"/>
      <c r="J77" s="135">
        <f>SUM(J64)</f>
        <v>18</v>
      </c>
      <c r="K77" s="135">
        <f>SUM(K64)</f>
        <v>0</v>
      </c>
      <c r="L77" s="135">
        <f>SUM(L64)</f>
        <v>104</v>
      </c>
      <c r="M77" s="135">
        <f>SUM(M64)</f>
        <v>0</v>
      </c>
      <c r="N77" s="133"/>
      <c r="O77" s="136"/>
      <c r="P77" s="137"/>
      <c r="Q77" s="138"/>
      <c r="R77" s="131">
        <f t="shared" ref="R77:U77" si="60">SUM(R64)</f>
        <v>9264</v>
      </c>
      <c r="S77" s="131">
        <f t="shared" si="60"/>
        <v>9411</v>
      </c>
      <c r="T77" s="131">
        <f t="shared" si="60"/>
        <v>8600</v>
      </c>
      <c r="U77" s="131">
        <f t="shared" si="60"/>
        <v>7861</v>
      </c>
      <c r="V77" s="132"/>
      <c r="W77" s="132"/>
      <c r="X77" s="139"/>
      <c r="Y77" s="140"/>
      <c r="Z77" s="135">
        <f t="shared" ref="Z77:AB77" si="61">SUM(Z64)</f>
        <v>20318</v>
      </c>
      <c r="AA77" s="135">
        <f t="shared" si="61"/>
        <v>23257</v>
      </c>
      <c r="AB77" s="135">
        <f t="shared" si="61"/>
        <v>25453</v>
      </c>
      <c r="AC77" s="135">
        <f>SUM(AC64)</f>
        <v>25124</v>
      </c>
      <c r="AD77" s="132"/>
      <c r="AE77" s="132"/>
      <c r="AF77" s="133"/>
      <c r="AG77" s="138"/>
    </row>
    <row r="78" spans="1:44" s="15" customFormat="1" ht="11.25" x14ac:dyDescent="0.25">
      <c r="B78" s="141"/>
      <c r="C78" s="141"/>
      <c r="D78" s="141"/>
      <c r="E78" s="141"/>
      <c r="F78" s="142"/>
      <c r="G78" s="142"/>
      <c r="H78" s="142"/>
      <c r="J78" s="142"/>
      <c r="K78" s="142"/>
      <c r="L78" s="142"/>
      <c r="M78" s="142"/>
      <c r="N78" s="142"/>
      <c r="O78" s="142"/>
      <c r="P78" s="141"/>
      <c r="R78" s="142"/>
      <c r="S78" s="142"/>
      <c r="T78" s="142"/>
      <c r="U78" s="142"/>
      <c r="V78" s="142"/>
      <c r="W78" s="142"/>
      <c r="X78" s="142"/>
      <c r="Y78" s="142"/>
      <c r="Z78" s="141"/>
      <c r="AA78" s="142"/>
      <c r="AB78" s="142"/>
      <c r="AC78" s="142"/>
      <c r="AD78" s="142"/>
      <c r="AE78" s="142"/>
      <c r="AF78" s="142"/>
      <c r="AG78" s="142"/>
      <c r="AH78" s="16"/>
      <c r="AI78" s="143"/>
      <c r="AJ78" s="143"/>
      <c r="AK78" s="143"/>
      <c r="AL78" s="16"/>
      <c r="AM78" s="16"/>
      <c r="AN78" s="16"/>
      <c r="AO78" s="16"/>
      <c r="AP78" s="143"/>
      <c r="AQ78" s="143"/>
      <c r="AR78" s="143"/>
    </row>
    <row r="79" spans="1:44" s="15" customFormat="1" ht="11.25" x14ac:dyDescent="0.25">
      <c r="B79" s="144"/>
      <c r="C79" s="144"/>
      <c r="D79" s="144"/>
      <c r="E79" s="144"/>
      <c r="F79" s="144"/>
      <c r="G79" s="144"/>
      <c r="H79" s="144"/>
      <c r="J79" s="145"/>
      <c r="K79" s="145"/>
      <c r="L79" s="145"/>
      <c r="M79" s="145"/>
      <c r="N79" s="145"/>
      <c r="O79" s="145"/>
      <c r="P79" s="145"/>
      <c r="R79" s="141"/>
      <c r="S79" s="141"/>
      <c r="T79" s="141"/>
      <c r="U79" s="141"/>
      <c r="V79" s="141"/>
      <c r="W79" s="141"/>
      <c r="X79" s="141"/>
      <c r="Y79" s="141"/>
      <c r="Z79" s="141"/>
      <c r="AA79" s="145"/>
      <c r="AB79" s="145"/>
      <c r="AC79" s="145"/>
      <c r="AD79" s="145"/>
      <c r="AE79" s="145"/>
      <c r="AF79" s="145"/>
      <c r="AG79" s="145"/>
    </row>
    <row r="80" spans="1:44" s="15" customFormat="1" ht="11.25" x14ac:dyDescent="0.25">
      <c r="B80" s="144"/>
      <c r="C80" s="144"/>
      <c r="D80" s="144"/>
      <c r="E80" s="144"/>
      <c r="F80" s="144"/>
      <c r="G80" s="144"/>
      <c r="H80" s="144"/>
      <c r="J80" s="145"/>
      <c r="K80" s="145"/>
      <c r="L80" s="145"/>
      <c r="M80" s="145"/>
      <c r="N80" s="145"/>
      <c r="O80" s="145"/>
      <c r="P80" s="145"/>
      <c r="R80" s="141"/>
      <c r="S80" s="141"/>
      <c r="T80" s="141"/>
      <c r="U80" s="141"/>
      <c r="V80" s="141"/>
      <c r="W80" s="141"/>
      <c r="X80" s="141"/>
      <c r="Y80" s="141"/>
      <c r="Z80" s="141"/>
      <c r="AA80" s="145"/>
      <c r="AB80" s="145"/>
      <c r="AC80" s="145"/>
      <c r="AD80" s="145"/>
      <c r="AE80" s="145"/>
      <c r="AF80" s="145"/>
      <c r="AG80" s="145"/>
    </row>
    <row r="81" spans="1:43" s="15" customFormat="1" ht="12" thickBot="1" x14ac:dyDescent="0.3"/>
    <row r="82" spans="1:43" s="15" customFormat="1" ht="19.5" customHeight="1" thickBot="1" x14ac:dyDescent="0.3">
      <c r="B82" s="83" t="s">
        <v>105</v>
      </c>
      <c r="C82" s="84"/>
      <c r="D82" s="84"/>
      <c r="E82" s="84"/>
      <c r="F82" s="84"/>
      <c r="G82" s="84"/>
      <c r="H82" s="84"/>
      <c r="I82" s="85"/>
      <c r="J82" s="83" t="s">
        <v>106</v>
      </c>
      <c r="K82" s="84"/>
      <c r="L82" s="84"/>
      <c r="M82" s="84"/>
      <c r="N82" s="84"/>
      <c r="O82" s="84"/>
      <c r="P82" s="84"/>
      <c r="Q82" s="85"/>
      <c r="R82" s="84" t="s">
        <v>107</v>
      </c>
      <c r="S82" s="84"/>
      <c r="T82" s="84"/>
      <c r="U82" s="84"/>
      <c r="V82" s="84"/>
      <c r="W82" s="84"/>
      <c r="X82" s="84"/>
      <c r="Y82" s="85"/>
      <c r="Z82" s="83" t="s">
        <v>108</v>
      </c>
      <c r="AA82" s="84"/>
      <c r="AB82" s="84"/>
      <c r="AC82" s="84"/>
      <c r="AD82" s="84"/>
      <c r="AE82" s="84"/>
      <c r="AF82" s="84"/>
      <c r="AG82" s="84"/>
      <c r="AH82" s="84"/>
      <c r="AI82" s="85"/>
      <c r="AJ82" s="146"/>
      <c r="AK82" s="146"/>
      <c r="AL82" s="146"/>
      <c r="AM82" s="146"/>
      <c r="AN82" s="146"/>
      <c r="AO82" s="146"/>
      <c r="AP82" s="146"/>
      <c r="AQ82" s="146"/>
    </row>
    <row r="83" spans="1:43" s="15" customFormat="1" ht="35.25" customHeight="1" thickBot="1" x14ac:dyDescent="0.3">
      <c r="A83" s="28" t="s">
        <v>17</v>
      </c>
      <c r="B83" s="94" t="s">
        <v>109</v>
      </c>
      <c r="C83" s="94" t="s">
        <v>110</v>
      </c>
      <c r="D83" s="94" t="s">
        <v>111</v>
      </c>
      <c r="E83" s="94" t="s">
        <v>112</v>
      </c>
      <c r="F83" s="96" t="s">
        <v>113</v>
      </c>
      <c r="G83" s="96" t="s">
        <v>114</v>
      </c>
      <c r="H83" s="96" t="s">
        <v>115</v>
      </c>
      <c r="I83" s="147" t="s">
        <v>116</v>
      </c>
      <c r="J83" s="91" t="s">
        <v>117</v>
      </c>
      <c r="K83" s="91" t="s">
        <v>118</v>
      </c>
      <c r="L83" s="91" t="s">
        <v>119</v>
      </c>
      <c r="M83" s="91" t="s">
        <v>120</v>
      </c>
      <c r="N83" s="87" t="s">
        <v>121</v>
      </c>
      <c r="O83" s="89" t="s">
        <v>122</v>
      </c>
      <c r="P83" s="89" t="s">
        <v>123</v>
      </c>
      <c r="Q83" s="90" t="s">
        <v>124</v>
      </c>
      <c r="R83" s="91" t="s">
        <v>125</v>
      </c>
      <c r="S83" s="91" t="s">
        <v>126</v>
      </c>
      <c r="T83" s="91" t="s">
        <v>127</v>
      </c>
      <c r="U83" s="91" t="s">
        <v>128</v>
      </c>
      <c r="V83" s="87" t="s">
        <v>129</v>
      </c>
      <c r="W83" s="89" t="s">
        <v>130</v>
      </c>
      <c r="X83" s="89" t="s">
        <v>131</v>
      </c>
      <c r="Y83" s="90" t="s">
        <v>132</v>
      </c>
      <c r="Z83" s="91">
        <v>2016</v>
      </c>
      <c r="AA83" s="91">
        <v>2017</v>
      </c>
      <c r="AB83" s="91">
        <v>2018</v>
      </c>
      <c r="AC83" s="91">
        <v>2019</v>
      </c>
      <c r="AD83" s="89" t="s">
        <v>133</v>
      </c>
      <c r="AE83" s="89" t="s">
        <v>134</v>
      </c>
      <c r="AF83" s="89" t="s">
        <v>135</v>
      </c>
      <c r="AG83" s="90" t="s">
        <v>136</v>
      </c>
      <c r="AH83" s="148" t="s">
        <v>137</v>
      </c>
      <c r="AI83" s="90" t="s">
        <v>138</v>
      </c>
    </row>
    <row r="84" spans="1:43" s="15" customFormat="1" ht="11.25" x14ac:dyDescent="0.25">
      <c r="A84" s="109" t="s">
        <v>90</v>
      </c>
      <c r="B84" s="149">
        <f t="shared" ref="B84:B95" si="62">SUM(U8,AG8)</f>
        <v>226</v>
      </c>
      <c r="C84" s="149">
        <f t="shared" ref="C84:C95" si="63">SUM(U20,AG20)</f>
        <v>0</v>
      </c>
      <c r="D84" s="150">
        <f t="shared" ref="D84:D95" si="64">SUM(U32,AG32)</f>
        <v>12</v>
      </c>
      <c r="E84" s="150">
        <f>SUM(U44,AG44)</f>
        <v>24</v>
      </c>
      <c r="F84" s="100">
        <v>1</v>
      </c>
      <c r="G84" s="101">
        <v>1</v>
      </c>
      <c r="H84" s="101">
        <f>IF(E84=0,,E84/D84-1)</f>
        <v>1</v>
      </c>
      <c r="I84" s="113">
        <f>IF(E84=0,,D95/E84-1)</f>
        <v>5.583333333333333</v>
      </c>
      <c r="J84" s="99">
        <f t="shared" ref="J84:J95" si="65">SUM(E8)+F8*2</f>
        <v>256</v>
      </c>
      <c r="K84" s="104">
        <f t="shared" ref="K84:K95" si="66">SUM(E20)+F20*2</f>
        <v>295</v>
      </c>
      <c r="L84" s="104">
        <f t="shared" ref="L84:L95" si="67">SUM(E32)+F32*2</f>
        <v>276</v>
      </c>
      <c r="M84" s="104">
        <f>SUM(E44)+F44*2</f>
        <v>267</v>
      </c>
      <c r="N84" s="102">
        <f t="shared" ref="N84:P95" si="68">IF(K84=0,,K84/J84-1)</f>
        <v>0.15234375</v>
      </c>
      <c r="O84" s="102">
        <f t="shared" si="68"/>
        <v>-6.4406779661016933E-2</v>
      </c>
      <c r="P84" s="100">
        <f t="shared" si="68"/>
        <v>-3.2608695652173947E-2</v>
      </c>
      <c r="Q84" s="103">
        <f>IF(M84=0,,M84/L95-1)</f>
        <v>-6.9686411149825767E-2</v>
      </c>
      <c r="R84" s="104">
        <f t="shared" ref="R84:R95" si="69">SUM(AO8)</f>
        <v>1062</v>
      </c>
      <c r="S84" s="104">
        <f t="shared" ref="S84:S95" si="70">SUM(AO20)</f>
        <v>681</v>
      </c>
      <c r="T84" s="104">
        <f t="shared" ref="T84:T95" si="71">SUM(AO32)</f>
        <v>654</v>
      </c>
      <c r="U84" s="104">
        <f>SUM(AO44)</f>
        <v>1141</v>
      </c>
      <c r="V84" s="102">
        <f t="shared" ref="V84:X95" si="72">IF(S84=0,,S84/R84-1)</f>
        <v>-0.35875706214689262</v>
      </c>
      <c r="W84" s="102">
        <f t="shared" si="72"/>
        <v>-3.9647577092510988E-2</v>
      </c>
      <c r="X84" s="102">
        <f t="shared" si="72"/>
        <v>0.7446483180428134</v>
      </c>
      <c r="Y84" s="103">
        <f>IF(U84=0,,U84/T95-1)</f>
        <v>-7.6113360323886603E-2</v>
      </c>
      <c r="Z84" s="151">
        <f>SUM((B64,J64,R64,Z64,B84))</f>
        <v>60185</v>
      </c>
      <c r="AA84" s="152">
        <f>SUM((C64,K64,S64,AA64,C84))</f>
        <v>64699</v>
      </c>
      <c r="AB84" s="152">
        <f>SUM((D64,L64,T64,AB64,D84))</f>
        <v>69103</v>
      </c>
      <c r="AC84" s="152">
        <f>SUM((E64,M64,U64,AC64,E84))</f>
        <v>67491</v>
      </c>
      <c r="AD84" s="102">
        <f>IF(AA84=0,,AA84/Z84-1)</f>
        <v>7.5002076929467476E-2</v>
      </c>
      <c r="AE84" s="102">
        <f>IF(AB84=0,,AB84/AA84-1)</f>
        <v>6.8069058254377923E-2</v>
      </c>
      <c r="AF84" s="102">
        <f>IF(AC84=0,,AC84/AB84-1)</f>
        <v>-2.332749663545719E-2</v>
      </c>
      <c r="AG84" s="103">
        <f>IF(AC84=0,,AC84/AB95-1)</f>
        <v>4.1849336214881072E-2</v>
      </c>
      <c r="AH84" s="153">
        <v>70900</v>
      </c>
      <c r="AI84" s="102">
        <f>IF(AC84="","",SUM(AC84/AH84)-1)</f>
        <v>-4.8081805359661445E-2</v>
      </c>
    </row>
    <row r="85" spans="1:43" s="15" customFormat="1" ht="11.25" x14ac:dyDescent="0.25">
      <c r="A85" s="109" t="s">
        <v>92</v>
      </c>
      <c r="B85" s="154">
        <f t="shared" si="62"/>
        <v>0</v>
      </c>
      <c r="C85" s="150">
        <f t="shared" si="63"/>
        <v>2</v>
      </c>
      <c r="D85" s="150">
        <f t="shared" si="64"/>
        <v>14</v>
      </c>
      <c r="E85" s="150">
        <f t="shared" ref="E85:E95" si="73">SUM(U45,AG45)</f>
        <v>0</v>
      </c>
      <c r="F85" s="101">
        <v>1</v>
      </c>
      <c r="G85" s="101">
        <f>IF(D85=0,,D85/C85-1)</f>
        <v>6</v>
      </c>
      <c r="H85" s="101">
        <f>IF(E85=0,,E85/D85-1)</f>
        <v>0</v>
      </c>
      <c r="I85" s="113">
        <f>IF(E85=0,,E85/E84-1)</f>
        <v>0</v>
      </c>
      <c r="J85" s="110">
        <f t="shared" si="65"/>
        <v>250</v>
      </c>
      <c r="K85" s="111">
        <f t="shared" si="66"/>
        <v>232</v>
      </c>
      <c r="L85" s="111">
        <f t="shared" si="67"/>
        <v>266</v>
      </c>
      <c r="M85" s="111">
        <f>SUM(E45)+F45*2</f>
        <v>0</v>
      </c>
      <c r="N85" s="112">
        <f t="shared" si="68"/>
        <v>-7.1999999999999953E-2</v>
      </c>
      <c r="O85" s="112">
        <f t="shared" si="68"/>
        <v>0.14655172413793105</v>
      </c>
      <c r="P85" s="101">
        <f t="shared" si="68"/>
        <v>0</v>
      </c>
      <c r="Q85" s="113">
        <f>IF(M85=0,,M85/M84-1)</f>
        <v>0</v>
      </c>
      <c r="R85" s="111">
        <f t="shared" si="69"/>
        <v>672</v>
      </c>
      <c r="S85" s="111">
        <f t="shared" si="70"/>
        <v>574</v>
      </c>
      <c r="T85" s="111">
        <f t="shared" si="71"/>
        <v>656</v>
      </c>
      <c r="U85" s="111">
        <f>SUM(AO45)</f>
        <v>0</v>
      </c>
      <c r="V85" s="112">
        <f t="shared" si="72"/>
        <v>-0.14583333333333337</v>
      </c>
      <c r="W85" s="112">
        <f t="shared" si="72"/>
        <v>0.14285714285714279</v>
      </c>
      <c r="X85" s="112">
        <f t="shared" si="72"/>
        <v>0</v>
      </c>
      <c r="Y85" s="113">
        <f>IF(U85=0,,U85/U84-1)</f>
        <v>0</v>
      </c>
      <c r="Z85" s="155">
        <f>SUM((B65,J65,R65,Z65,B85))</f>
        <v>62643</v>
      </c>
      <c r="AA85" s="156">
        <f>SUM((C65,K65,S65,AA65,C85))</f>
        <v>57725</v>
      </c>
      <c r="AB85" s="156">
        <f>SUM((D65,L65,T65,AB65,D85))</f>
        <v>63649</v>
      </c>
      <c r="AC85" s="156">
        <f>SUM((E65,M65,U65,AC65,E85))</f>
        <v>0</v>
      </c>
      <c r="AD85" s="112">
        <f t="shared" ref="AD85:AF95" si="74">IF(AA85=0,,AA85/Z85-1)</f>
        <v>-7.8508372842935326E-2</v>
      </c>
      <c r="AE85" s="112">
        <f t="shared" si="74"/>
        <v>0.10262451277609363</v>
      </c>
      <c r="AF85" s="112">
        <f t="shared" si="74"/>
        <v>0</v>
      </c>
      <c r="AG85" s="113">
        <f>IF(AC85=0,,AC85/AC84-1)</f>
        <v>0</v>
      </c>
      <c r="AH85" s="157">
        <v>65304</v>
      </c>
      <c r="AI85" s="112">
        <f>IF(AC85="","",SUM(AC85/AH85)-1)</f>
        <v>-1</v>
      </c>
    </row>
    <row r="86" spans="1:43" s="15" customFormat="1" ht="11.25" x14ac:dyDescent="0.25">
      <c r="A86" s="109" t="s">
        <v>93</v>
      </c>
      <c r="B86" s="158">
        <f t="shared" si="62"/>
        <v>0</v>
      </c>
      <c r="C86" s="150">
        <f t="shared" si="63"/>
        <v>2</v>
      </c>
      <c r="D86" s="150">
        <f t="shared" si="64"/>
        <v>4</v>
      </c>
      <c r="E86" s="150">
        <f t="shared" si="73"/>
        <v>0</v>
      </c>
      <c r="F86" s="101">
        <v>1</v>
      </c>
      <c r="G86" s="101">
        <f>IF(D86=0,,D86/C86-1)</f>
        <v>1</v>
      </c>
      <c r="H86" s="101">
        <f t="shared" ref="H86:H95" si="75">IF(E86=0,,E86/D86-1)</f>
        <v>0</v>
      </c>
      <c r="I86" s="113">
        <f t="shared" ref="I86:I94" si="76">IF(E86=0,,E86/E85-1)</f>
        <v>0</v>
      </c>
      <c r="J86" s="110">
        <f t="shared" si="65"/>
        <v>324</v>
      </c>
      <c r="K86" s="111">
        <f t="shared" si="66"/>
        <v>259</v>
      </c>
      <c r="L86" s="111">
        <f t="shared" si="67"/>
        <v>252</v>
      </c>
      <c r="M86" s="111">
        <f t="shared" ref="M86:M95" si="77">SUM(E46)+F46*2</f>
        <v>0</v>
      </c>
      <c r="N86" s="112">
        <f t="shared" si="68"/>
        <v>-0.20061728395061729</v>
      </c>
      <c r="O86" s="112">
        <f t="shared" si="68"/>
        <v>-2.7027027027026973E-2</v>
      </c>
      <c r="P86" s="101">
        <f t="shared" si="68"/>
        <v>0</v>
      </c>
      <c r="Q86" s="113">
        <f t="shared" ref="Q86:Q95" si="78">IF(M86=0,,M86/M85-1)</f>
        <v>0</v>
      </c>
      <c r="R86" s="111">
        <f t="shared" si="69"/>
        <v>738</v>
      </c>
      <c r="S86" s="111">
        <f t="shared" si="70"/>
        <v>713</v>
      </c>
      <c r="T86" s="111">
        <f t="shared" si="71"/>
        <v>732</v>
      </c>
      <c r="U86" s="111">
        <f t="shared" ref="U86:U95" si="79">SUM(AO46)</f>
        <v>0</v>
      </c>
      <c r="V86" s="112">
        <f t="shared" si="72"/>
        <v>-3.3875338753387552E-2</v>
      </c>
      <c r="W86" s="112">
        <f t="shared" si="72"/>
        <v>2.6647966339411022E-2</v>
      </c>
      <c r="X86" s="112">
        <f t="shared" si="72"/>
        <v>0</v>
      </c>
      <c r="Y86" s="113">
        <f t="shared" ref="Y86:Y95" si="80">IF(U86=0,,U86/U85-1)</f>
        <v>0</v>
      </c>
      <c r="Z86" s="155">
        <f>SUM((B66,J66,R66,Z66,B86))</f>
        <v>66069</v>
      </c>
      <c r="AA86" s="156">
        <f>SUM((C66,K66,S66,AA66,C86))</f>
        <v>63364</v>
      </c>
      <c r="AB86" s="156">
        <f>SUM((D66,L66,T66,AB66,D86))</f>
        <v>59351</v>
      </c>
      <c r="AC86" s="156">
        <f>SUM((E66,M66,U66,AC66,E86))</f>
        <v>0</v>
      </c>
      <c r="AD86" s="112">
        <f t="shared" si="74"/>
        <v>-4.0942045437345809E-2</v>
      </c>
      <c r="AE86" s="112">
        <f t="shared" si="74"/>
        <v>-6.333249163562904E-2</v>
      </c>
      <c r="AF86" s="112">
        <f t="shared" si="74"/>
        <v>0</v>
      </c>
      <c r="AG86" s="113">
        <f t="shared" ref="AG86:AG94" si="81">IF(AC86=0,,AC86/AC85-1)</f>
        <v>0</v>
      </c>
      <c r="AH86" s="157">
        <v>60894</v>
      </c>
      <c r="AI86" s="112">
        <f t="shared" ref="AI86:AI92" si="82">IF(AC86="","",SUM(AC86/AH86)-1)</f>
        <v>-1</v>
      </c>
    </row>
    <row r="87" spans="1:43" s="15" customFormat="1" ht="11.25" x14ac:dyDescent="0.25">
      <c r="A87" s="109" t="s">
        <v>94</v>
      </c>
      <c r="B87" s="158">
        <f t="shared" si="62"/>
        <v>0</v>
      </c>
      <c r="C87" s="150">
        <f t="shared" si="63"/>
        <v>0</v>
      </c>
      <c r="D87" s="150">
        <f t="shared" si="64"/>
        <v>4</v>
      </c>
      <c r="E87" s="150">
        <f t="shared" si="73"/>
        <v>0</v>
      </c>
      <c r="F87" s="101">
        <f>IF(C87=0,,C87/B87-1)</f>
        <v>0</v>
      </c>
      <c r="G87" s="101" t="s">
        <v>139</v>
      </c>
      <c r="H87" s="101">
        <f t="shared" si="75"/>
        <v>0</v>
      </c>
      <c r="I87" s="113">
        <f t="shared" si="76"/>
        <v>0</v>
      </c>
      <c r="J87" s="110">
        <f t="shared" si="65"/>
        <v>266</v>
      </c>
      <c r="K87" s="111">
        <f t="shared" si="66"/>
        <v>278</v>
      </c>
      <c r="L87" s="111">
        <f t="shared" si="67"/>
        <v>235</v>
      </c>
      <c r="M87" s="111">
        <f t="shared" si="77"/>
        <v>0</v>
      </c>
      <c r="N87" s="112">
        <f t="shared" si="68"/>
        <v>4.5112781954887327E-2</v>
      </c>
      <c r="O87" s="112">
        <f t="shared" si="68"/>
        <v>-0.15467625899280579</v>
      </c>
      <c r="P87" s="101">
        <f t="shared" si="68"/>
        <v>0</v>
      </c>
      <c r="Q87" s="113">
        <f t="shared" si="78"/>
        <v>0</v>
      </c>
      <c r="R87" s="111">
        <f t="shared" si="69"/>
        <v>1001</v>
      </c>
      <c r="S87" s="111">
        <f t="shared" si="70"/>
        <v>618</v>
      </c>
      <c r="T87" s="111">
        <f t="shared" si="71"/>
        <v>900</v>
      </c>
      <c r="U87" s="111">
        <f t="shared" si="79"/>
        <v>0</v>
      </c>
      <c r="V87" s="112">
        <f t="shared" si="72"/>
        <v>-0.38261738261738265</v>
      </c>
      <c r="W87" s="112">
        <f t="shared" si="72"/>
        <v>0.4563106796116505</v>
      </c>
      <c r="X87" s="112">
        <f t="shared" si="72"/>
        <v>0</v>
      </c>
      <c r="Y87" s="113">
        <f t="shared" si="80"/>
        <v>0</v>
      </c>
      <c r="Z87" s="155">
        <f>SUM((B67,J67,R67,Z67,B87))</f>
        <v>62770</v>
      </c>
      <c r="AA87" s="156">
        <f>SUM((C67,K67,S67,AA67,C87))</f>
        <v>63416</v>
      </c>
      <c r="AB87" s="156">
        <f>SUM((D67,L67,T67,AB67,D87))</f>
        <v>70503</v>
      </c>
      <c r="AC87" s="156">
        <f>SUM((E67,M67,U67,AC67,E87))</f>
        <v>0</v>
      </c>
      <c r="AD87" s="112">
        <f t="shared" si="74"/>
        <v>1.0291540544846267E-2</v>
      </c>
      <c r="AE87" s="112">
        <f t="shared" si="74"/>
        <v>0.11175413144947655</v>
      </c>
      <c r="AF87" s="112">
        <f t="shared" si="74"/>
        <v>0</v>
      </c>
      <c r="AG87" s="113">
        <f t="shared" si="81"/>
        <v>0</v>
      </c>
      <c r="AH87" s="157">
        <v>72336</v>
      </c>
      <c r="AI87" s="112">
        <f t="shared" si="82"/>
        <v>-1</v>
      </c>
    </row>
    <row r="88" spans="1:43" s="15" customFormat="1" ht="11.25" x14ac:dyDescent="0.25">
      <c r="A88" s="109" t="s">
        <v>95</v>
      </c>
      <c r="B88" s="158">
        <f t="shared" si="62"/>
        <v>0</v>
      </c>
      <c r="C88" s="150">
        <f t="shared" si="63"/>
        <v>0</v>
      </c>
      <c r="D88" s="150">
        <f t="shared" si="64"/>
        <v>4</v>
      </c>
      <c r="E88" s="150">
        <f t="shared" si="73"/>
        <v>0</v>
      </c>
      <c r="F88" s="101">
        <f>IF(C88=0,,C88/B88-1)</f>
        <v>0</v>
      </c>
      <c r="G88" s="101" t="s">
        <v>139</v>
      </c>
      <c r="H88" s="101">
        <f t="shared" si="75"/>
        <v>0</v>
      </c>
      <c r="I88" s="113">
        <f t="shared" si="76"/>
        <v>0</v>
      </c>
      <c r="J88" s="110">
        <f t="shared" si="65"/>
        <v>303</v>
      </c>
      <c r="K88" s="111">
        <f t="shared" si="66"/>
        <v>291</v>
      </c>
      <c r="L88" s="111">
        <f t="shared" si="67"/>
        <v>276</v>
      </c>
      <c r="M88" s="111">
        <f t="shared" si="77"/>
        <v>0</v>
      </c>
      <c r="N88" s="112">
        <f t="shared" si="68"/>
        <v>-3.9603960396039639E-2</v>
      </c>
      <c r="O88" s="112">
        <f t="shared" si="68"/>
        <v>-5.1546391752577359E-2</v>
      </c>
      <c r="P88" s="101">
        <f t="shared" si="68"/>
        <v>0</v>
      </c>
      <c r="Q88" s="113">
        <f t="shared" si="78"/>
        <v>0</v>
      </c>
      <c r="R88" s="111">
        <f t="shared" si="69"/>
        <v>1126</v>
      </c>
      <c r="S88" s="111">
        <f t="shared" si="70"/>
        <v>722</v>
      </c>
      <c r="T88" s="111">
        <f t="shared" si="71"/>
        <v>670</v>
      </c>
      <c r="U88" s="111">
        <f t="shared" si="79"/>
        <v>0</v>
      </c>
      <c r="V88" s="112">
        <f t="shared" si="72"/>
        <v>-0.35879218472468921</v>
      </c>
      <c r="W88" s="112">
        <f t="shared" si="72"/>
        <v>-7.2022160664819923E-2</v>
      </c>
      <c r="X88" s="112">
        <f t="shared" si="72"/>
        <v>0</v>
      </c>
      <c r="Y88" s="113">
        <f t="shared" si="80"/>
        <v>0</v>
      </c>
      <c r="Z88" s="155">
        <f>SUM((B68,J68,R68,Z68,B88))</f>
        <v>76219</v>
      </c>
      <c r="AA88" s="156">
        <f>SUM((C68,K68,S68,AA68,C88))</f>
        <v>73829</v>
      </c>
      <c r="AB88" s="156">
        <f>SUM((D68,L68,T68,AB68,D88))</f>
        <v>78154</v>
      </c>
      <c r="AC88" s="156">
        <f>SUM((E68,M68,U68,AC68,E88))</f>
        <v>0</v>
      </c>
      <c r="AD88" s="112">
        <f t="shared" si="74"/>
        <v>-3.1357010719112011E-2</v>
      </c>
      <c r="AE88" s="112">
        <f t="shared" si="74"/>
        <v>5.8581316284928686E-2</v>
      </c>
      <c r="AF88" s="112">
        <f t="shared" si="74"/>
        <v>0</v>
      </c>
      <c r="AG88" s="113">
        <f t="shared" si="81"/>
        <v>0</v>
      </c>
      <c r="AH88" s="157">
        <v>76540</v>
      </c>
      <c r="AI88" s="112">
        <f t="shared" si="82"/>
        <v>-1</v>
      </c>
    </row>
    <row r="89" spans="1:43" s="15" customFormat="1" ht="11.25" x14ac:dyDescent="0.25">
      <c r="A89" s="109" t="s">
        <v>96</v>
      </c>
      <c r="B89" s="158">
        <f t="shared" si="62"/>
        <v>0</v>
      </c>
      <c r="C89" s="150">
        <f t="shared" si="63"/>
        <v>0</v>
      </c>
      <c r="D89" s="150">
        <f t="shared" si="64"/>
        <v>22</v>
      </c>
      <c r="E89" s="150">
        <f t="shared" si="73"/>
        <v>0</v>
      </c>
      <c r="F89" s="101">
        <f>IF(C89=0,,C89/B89-1)</f>
        <v>0</v>
      </c>
      <c r="G89" s="101" t="s">
        <v>139</v>
      </c>
      <c r="H89" s="101">
        <f t="shared" si="75"/>
        <v>0</v>
      </c>
      <c r="I89" s="113">
        <f t="shared" si="76"/>
        <v>0</v>
      </c>
      <c r="J89" s="110">
        <f t="shared" si="65"/>
        <v>303</v>
      </c>
      <c r="K89" s="111">
        <f t="shared" si="66"/>
        <v>276</v>
      </c>
      <c r="L89" s="111">
        <f t="shared" si="67"/>
        <v>201</v>
      </c>
      <c r="M89" s="111">
        <f t="shared" si="77"/>
        <v>0</v>
      </c>
      <c r="N89" s="112">
        <f t="shared" si="68"/>
        <v>-8.9108910891089077E-2</v>
      </c>
      <c r="O89" s="112">
        <f t="shared" si="68"/>
        <v>-0.27173913043478259</v>
      </c>
      <c r="P89" s="101">
        <f t="shared" si="68"/>
        <v>0</v>
      </c>
      <c r="Q89" s="113">
        <f t="shared" si="78"/>
        <v>0</v>
      </c>
      <c r="R89" s="111">
        <f t="shared" si="69"/>
        <v>954</v>
      </c>
      <c r="S89" s="111">
        <f t="shared" si="70"/>
        <v>1128</v>
      </c>
      <c r="T89" s="111">
        <f t="shared" si="71"/>
        <v>592</v>
      </c>
      <c r="U89" s="111">
        <f t="shared" si="79"/>
        <v>0</v>
      </c>
      <c r="V89" s="112">
        <f t="shared" si="72"/>
        <v>0.1823899371069182</v>
      </c>
      <c r="W89" s="112">
        <f t="shared" si="72"/>
        <v>-0.47517730496453903</v>
      </c>
      <c r="X89" s="112">
        <f t="shared" si="72"/>
        <v>0</v>
      </c>
      <c r="Y89" s="113">
        <f t="shared" si="80"/>
        <v>0</v>
      </c>
      <c r="Z89" s="155">
        <f>SUM((B69,J69,R69,Z69,B89))</f>
        <v>72884</v>
      </c>
      <c r="AA89" s="156">
        <f>SUM((C69,K69,S69,AA69,C89))</f>
        <v>72928</v>
      </c>
      <c r="AB89" s="156">
        <f>SUM((D69,L69,T69,AB69,D89))</f>
        <v>59479</v>
      </c>
      <c r="AC89" s="156">
        <f>SUM((E69,M69,U69,AC69,E89))</f>
        <v>0</v>
      </c>
      <c r="AD89" s="112">
        <f t="shared" si="74"/>
        <v>6.03699028593363E-4</v>
      </c>
      <c r="AE89" s="112">
        <f t="shared" si="74"/>
        <v>-0.18441476524791578</v>
      </c>
      <c r="AF89" s="112">
        <f t="shared" si="74"/>
        <v>0</v>
      </c>
      <c r="AG89" s="113">
        <f t="shared" si="81"/>
        <v>0</v>
      </c>
      <c r="AH89" s="157">
        <v>76642</v>
      </c>
      <c r="AI89" s="112">
        <f t="shared" si="82"/>
        <v>-1</v>
      </c>
    </row>
    <row r="90" spans="1:43" s="15" customFormat="1" ht="11.25" x14ac:dyDescent="0.25">
      <c r="A90" s="109" t="s">
        <v>97</v>
      </c>
      <c r="B90" s="158">
        <f t="shared" si="62"/>
        <v>0</v>
      </c>
      <c r="C90" s="150">
        <f t="shared" si="63"/>
        <v>2</v>
      </c>
      <c r="D90" s="150">
        <f t="shared" si="64"/>
        <v>39</v>
      </c>
      <c r="E90" s="150">
        <f t="shared" si="73"/>
        <v>0</v>
      </c>
      <c r="F90" s="101">
        <v>1</v>
      </c>
      <c r="G90" s="101">
        <f>IF(D90=0,,D90/C90)-1</f>
        <v>18.5</v>
      </c>
      <c r="H90" s="101">
        <f t="shared" si="75"/>
        <v>0</v>
      </c>
      <c r="I90" s="113">
        <f t="shared" si="76"/>
        <v>0</v>
      </c>
      <c r="J90" s="110">
        <f t="shared" si="65"/>
        <v>277</v>
      </c>
      <c r="K90" s="111">
        <f t="shared" si="66"/>
        <v>214</v>
      </c>
      <c r="L90" s="111">
        <f t="shared" si="67"/>
        <v>335</v>
      </c>
      <c r="M90" s="111">
        <f t="shared" si="77"/>
        <v>0</v>
      </c>
      <c r="N90" s="112">
        <f t="shared" si="68"/>
        <v>-0.22743682310469315</v>
      </c>
      <c r="O90" s="112">
        <f t="shared" si="68"/>
        <v>0.56542056074766345</v>
      </c>
      <c r="P90" s="101">
        <f t="shared" si="68"/>
        <v>0</v>
      </c>
      <c r="Q90" s="113">
        <f t="shared" si="78"/>
        <v>0</v>
      </c>
      <c r="R90" s="111">
        <f t="shared" si="69"/>
        <v>947</v>
      </c>
      <c r="S90" s="111">
        <f t="shared" si="70"/>
        <v>715</v>
      </c>
      <c r="T90" s="111">
        <f t="shared" si="71"/>
        <v>914</v>
      </c>
      <c r="U90" s="111">
        <f t="shared" si="79"/>
        <v>0</v>
      </c>
      <c r="V90" s="112">
        <f t="shared" si="72"/>
        <v>-0.24498416050686378</v>
      </c>
      <c r="W90" s="112">
        <f t="shared" si="72"/>
        <v>0.27832167832167842</v>
      </c>
      <c r="X90" s="112">
        <f t="shared" si="72"/>
        <v>0</v>
      </c>
      <c r="Y90" s="113">
        <f t="shared" si="80"/>
        <v>0</v>
      </c>
      <c r="Z90" s="155">
        <f>SUM((B70,J70,R70,Z70,B90))</f>
        <v>67499</v>
      </c>
      <c r="AA90" s="156">
        <f>SUM((C70,K70,S70,AA70,C90))</f>
        <v>66307</v>
      </c>
      <c r="AB90" s="156">
        <f>SUM((D70,L70,T70,AB70,D90))</f>
        <v>82481</v>
      </c>
      <c r="AC90" s="156">
        <f>SUM((E70,M70,U70,AC70,E90))</f>
        <v>0</v>
      </c>
      <c r="AD90" s="112">
        <f t="shared" si="74"/>
        <v>-1.7659520881790791E-2</v>
      </c>
      <c r="AE90" s="112">
        <f t="shared" si="74"/>
        <v>0.24392598066569149</v>
      </c>
      <c r="AF90" s="112">
        <f t="shared" si="74"/>
        <v>0</v>
      </c>
      <c r="AG90" s="113">
        <f t="shared" si="81"/>
        <v>0</v>
      </c>
      <c r="AH90" s="157">
        <v>71923</v>
      </c>
      <c r="AI90" s="112">
        <f t="shared" si="82"/>
        <v>-1</v>
      </c>
    </row>
    <row r="91" spans="1:43" s="15" customFormat="1" ht="11.25" x14ac:dyDescent="0.25">
      <c r="A91" s="109" t="s">
        <v>98</v>
      </c>
      <c r="B91" s="158">
        <f t="shared" si="62"/>
        <v>0</v>
      </c>
      <c r="C91" s="150">
        <f t="shared" si="63"/>
        <v>2</v>
      </c>
      <c r="D91" s="150">
        <f t="shared" si="64"/>
        <v>7</v>
      </c>
      <c r="E91" s="150">
        <f t="shared" si="73"/>
        <v>0</v>
      </c>
      <c r="F91" s="159">
        <v>0</v>
      </c>
      <c r="G91" s="101">
        <f>IF(D91=0,,D91/C91-1)</f>
        <v>2.5</v>
      </c>
      <c r="H91" s="101">
        <f t="shared" si="75"/>
        <v>0</v>
      </c>
      <c r="I91" s="113">
        <f t="shared" si="76"/>
        <v>0</v>
      </c>
      <c r="J91" s="110">
        <f t="shared" si="65"/>
        <v>280</v>
      </c>
      <c r="K91" s="111">
        <f t="shared" si="66"/>
        <v>330</v>
      </c>
      <c r="L91" s="111">
        <f t="shared" si="67"/>
        <v>250</v>
      </c>
      <c r="M91" s="111">
        <f t="shared" si="77"/>
        <v>0</v>
      </c>
      <c r="N91" s="112">
        <f t="shared" si="68"/>
        <v>0.1785714285714286</v>
      </c>
      <c r="O91" s="112">
        <f t="shared" si="68"/>
        <v>-0.24242424242424243</v>
      </c>
      <c r="P91" s="101">
        <f t="shared" si="68"/>
        <v>0</v>
      </c>
      <c r="Q91" s="113">
        <f t="shared" si="78"/>
        <v>0</v>
      </c>
      <c r="R91" s="111">
        <f t="shared" si="69"/>
        <v>1241</v>
      </c>
      <c r="S91" s="111">
        <f t="shared" si="70"/>
        <v>2068</v>
      </c>
      <c r="T91" s="111">
        <f t="shared" si="71"/>
        <v>408</v>
      </c>
      <c r="U91" s="111">
        <f t="shared" si="79"/>
        <v>0</v>
      </c>
      <c r="V91" s="112">
        <f t="shared" si="72"/>
        <v>0.66639806607574537</v>
      </c>
      <c r="W91" s="112">
        <f t="shared" si="72"/>
        <v>-0.80270793036750487</v>
      </c>
      <c r="X91" s="112">
        <f t="shared" si="72"/>
        <v>0</v>
      </c>
      <c r="Y91" s="113">
        <f t="shared" si="80"/>
        <v>0</v>
      </c>
      <c r="Z91" s="155">
        <f>SUM((B71,J71,R71,Z71,B91))</f>
        <v>68306</v>
      </c>
      <c r="AA91" s="156">
        <f>SUM((C71,K71,S71,AA71,C91))</f>
        <v>75277</v>
      </c>
      <c r="AB91" s="156">
        <f>SUM((D71,L71,T71,AB71,D91))</f>
        <v>63445</v>
      </c>
      <c r="AC91" s="156">
        <f>SUM((E71,M71,U71,AC71,E91))</f>
        <v>0</v>
      </c>
      <c r="AD91" s="112">
        <f t="shared" si="74"/>
        <v>0.10205545632887292</v>
      </c>
      <c r="AE91" s="112">
        <f t="shared" si="74"/>
        <v>-0.15717948377326407</v>
      </c>
      <c r="AF91" s="112">
        <f t="shared" si="74"/>
        <v>0</v>
      </c>
      <c r="AG91" s="113">
        <f t="shared" si="81"/>
        <v>0</v>
      </c>
      <c r="AH91" s="157">
        <v>72467</v>
      </c>
      <c r="AI91" s="112">
        <f t="shared" si="82"/>
        <v>-1</v>
      </c>
    </row>
    <row r="92" spans="1:43" s="15" customFormat="1" ht="11.25" x14ac:dyDescent="0.25">
      <c r="A92" s="109" t="s">
        <v>99</v>
      </c>
      <c r="B92" s="158">
        <f t="shared" si="62"/>
        <v>4</v>
      </c>
      <c r="C92" s="150">
        <f t="shared" si="63"/>
        <v>0</v>
      </c>
      <c r="D92" s="150">
        <f t="shared" si="64"/>
        <v>10</v>
      </c>
      <c r="E92" s="150">
        <f t="shared" si="73"/>
        <v>0</v>
      </c>
      <c r="F92" s="101">
        <f>IF(C92=0,,C92/B92-1)</f>
        <v>0</v>
      </c>
      <c r="G92" s="101" t="s">
        <v>139</v>
      </c>
      <c r="H92" s="101">
        <f t="shared" si="75"/>
        <v>0</v>
      </c>
      <c r="I92" s="113">
        <f t="shared" si="76"/>
        <v>0</v>
      </c>
      <c r="J92" s="110">
        <f t="shared" si="65"/>
        <v>221</v>
      </c>
      <c r="K92" s="111">
        <f t="shared" si="66"/>
        <v>242</v>
      </c>
      <c r="L92" s="111">
        <f t="shared" si="67"/>
        <v>233</v>
      </c>
      <c r="M92" s="111">
        <f t="shared" si="77"/>
        <v>0</v>
      </c>
      <c r="N92" s="112">
        <f t="shared" si="68"/>
        <v>9.5022624434389247E-2</v>
      </c>
      <c r="O92" s="112">
        <f t="shared" si="68"/>
        <v>-3.7190082644628086E-2</v>
      </c>
      <c r="P92" s="101">
        <f t="shared" si="68"/>
        <v>0</v>
      </c>
      <c r="Q92" s="113">
        <f t="shared" si="78"/>
        <v>0</v>
      </c>
      <c r="R92" s="111">
        <f t="shared" si="69"/>
        <v>675</v>
      </c>
      <c r="S92" s="111">
        <f t="shared" si="70"/>
        <v>2106</v>
      </c>
      <c r="T92" s="111">
        <f t="shared" si="71"/>
        <v>891</v>
      </c>
      <c r="U92" s="111">
        <f t="shared" si="79"/>
        <v>0</v>
      </c>
      <c r="V92" s="112">
        <f t="shared" si="72"/>
        <v>2.12</v>
      </c>
      <c r="W92" s="112">
        <f t="shared" si="72"/>
        <v>-0.57692307692307687</v>
      </c>
      <c r="X92" s="112">
        <f t="shared" si="72"/>
        <v>0</v>
      </c>
      <c r="Y92" s="113">
        <f t="shared" si="80"/>
        <v>0</v>
      </c>
      <c r="Z92" s="155">
        <f>SUM((B72,J72,R72,Z72,B92))</f>
        <v>55572</v>
      </c>
      <c r="AA92" s="156">
        <f>SUM((C72,K72,S72,AA72,C92))</f>
        <v>59868</v>
      </c>
      <c r="AB92" s="156">
        <f>SUM((D72,L72,T72,AB72,D92))</f>
        <v>66589</v>
      </c>
      <c r="AC92" s="156">
        <f>SUM((E72,M72,U72,AC72,E92))</f>
        <v>0</v>
      </c>
      <c r="AD92" s="112">
        <f t="shared" si="74"/>
        <v>7.7305117685165126E-2</v>
      </c>
      <c r="AE92" s="112">
        <f t="shared" si="74"/>
        <v>0.11226364668938338</v>
      </c>
      <c r="AF92" s="112">
        <f t="shared" si="74"/>
        <v>0</v>
      </c>
      <c r="AG92" s="113">
        <f t="shared" si="81"/>
        <v>0</v>
      </c>
      <c r="AH92" s="157">
        <v>59816</v>
      </c>
      <c r="AI92" s="112">
        <f t="shared" si="82"/>
        <v>-1</v>
      </c>
    </row>
    <row r="93" spans="1:43" s="15" customFormat="1" ht="11.25" x14ac:dyDescent="0.25">
      <c r="A93" s="109" t="s">
        <v>100</v>
      </c>
      <c r="B93" s="158">
        <f t="shared" si="62"/>
        <v>0</v>
      </c>
      <c r="C93" s="150">
        <f t="shared" si="63"/>
        <v>0</v>
      </c>
      <c r="D93" s="150">
        <f t="shared" si="64"/>
        <v>23</v>
      </c>
      <c r="E93" s="150">
        <f t="shared" si="73"/>
        <v>0</v>
      </c>
      <c r="F93" s="101">
        <f>IF(C93=0,,C93/B93-1)</f>
        <v>0</v>
      </c>
      <c r="G93" s="101" t="s">
        <v>139</v>
      </c>
      <c r="H93" s="101">
        <f t="shared" si="75"/>
        <v>0</v>
      </c>
      <c r="I93" s="113">
        <f t="shared" si="76"/>
        <v>0</v>
      </c>
      <c r="J93" s="110">
        <f t="shared" si="65"/>
        <v>249</v>
      </c>
      <c r="K93" s="111">
        <f t="shared" si="66"/>
        <v>275</v>
      </c>
      <c r="L93" s="111">
        <f t="shared" si="67"/>
        <v>220</v>
      </c>
      <c r="M93" s="111">
        <f t="shared" si="77"/>
        <v>0</v>
      </c>
      <c r="N93" s="112">
        <f t="shared" si="68"/>
        <v>0.10441767068273089</v>
      </c>
      <c r="O93" s="112">
        <f t="shared" si="68"/>
        <v>-0.19999999999999996</v>
      </c>
      <c r="P93" s="101">
        <f t="shared" si="68"/>
        <v>0</v>
      </c>
      <c r="Q93" s="113">
        <f t="shared" si="78"/>
        <v>0</v>
      </c>
      <c r="R93" s="111">
        <f t="shared" si="69"/>
        <v>836</v>
      </c>
      <c r="S93" s="111">
        <f t="shared" si="70"/>
        <v>628</v>
      </c>
      <c r="T93" s="111">
        <f t="shared" si="71"/>
        <v>624</v>
      </c>
      <c r="U93" s="111">
        <f t="shared" si="79"/>
        <v>0</v>
      </c>
      <c r="V93" s="112">
        <f t="shared" si="72"/>
        <v>-0.24880382775119614</v>
      </c>
      <c r="W93" s="112">
        <f t="shared" si="72"/>
        <v>-6.3694267515923553E-3</v>
      </c>
      <c r="X93" s="112">
        <f t="shared" si="72"/>
        <v>0</v>
      </c>
      <c r="Y93" s="113">
        <f t="shared" si="80"/>
        <v>0</v>
      </c>
      <c r="Z93" s="155">
        <f>SUM((B73,J73,R73,Z73,B93))</f>
        <v>68629</v>
      </c>
      <c r="AA93" s="156">
        <f>SUM((C73,K73,S73,AA73,C93))</f>
        <v>67573</v>
      </c>
      <c r="AB93" s="156">
        <f>SUM((D73,L73,T73,AB73,D93))</f>
        <v>74974</v>
      </c>
      <c r="AC93" s="156">
        <f>SUM((E73,M73,U73,AC73,E93))</f>
        <v>0</v>
      </c>
      <c r="AD93" s="112">
        <f t="shared" si="74"/>
        <v>-1.5387081263022906E-2</v>
      </c>
      <c r="AE93" s="112">
        <f t="shared" si="74"/>
        <v>0.10952599411007347</v>
      </c>
      <c r="AF93" s="112">
        <f t="shared" si="74"/>
        <v>0</v>
      </c>
      <c r="AG93" s="113">
        <f t="shared" si="81"/>
        <v>0</v>
      </c>
      <c r="AH93" s="157">
        <v>71885</v>
      </c>
      <c r="AI93" s="112">
        <f>IF(AC93="","",SUM(AC93/AH93)-1)</f>
        <v>-1</v>
      </c>
    </row>
    <row r="94" spans="1:43" s="15" customFormat="1" ht="11.25" x14ac:dyDescent="0.25">
      <c r="A94" s="109" t="s">
        <v>101</v>
      </c>
      <c r="B94" s="158">
        <f t="shared" si="62"/>
        <v>0</v>
      </c>
      <c r="C94" s="150">
        <f t="shared" si="63"/>
        <v>0</v>
      </c>
      <c r="D94" s="150">
        <f t="shared" si="64"/>
        <v>8</v>
      </c>
      <c r="E94" s="150">
        <f t="shared" si="73"/>
        <v>0</v>
      </c>
      <c r="F94" s="101">
        <f>IF(C94=0,,C94/B94-1)</f>
        <v>0</v>
      </c>
      <c r="G94" s="101" t="s">
        <v>139</v>
      </c>
      <c r="H94" s="101">
        <f t="shared" si="75"/>
        <v>0</v>
      </c>
      <c r="I94" s="113">
        <f t="shared" si="76"/>
        <v>0</v>
      </c>
      <c r="J94" s="110">
        <f t="shared" si="65"/>
        <v>237</v>
      </c>
      <c r="K94" s="111">
        <f t="shared" si="66"/>
        <v>242</v>
      </c>
      <c r="L94" s="111">
        <f t="shared" si="67"/>
        <v>245</v>
      </c>
      <c r="M94" s="111">
        <f t="shared" si="77"/>
        <v>0</v>
      </c>
      <c r="N94" s="112">
        <f t="shared" si="68"/>
        <v>2.1097046413502074E-2</v>
      </c>
      <c r="O94" s="112">
        <f t="shared" si="68"/>
        <v>1.2396694214876103E-2</v>
      </c>
      <c r="P94" s="101">
        <f t="shared" si="68"/>
        <v>0</v>
      </c>
      <c r="Q94" s="113">
        <f t="shared" si="78"/>
        <v>0</v>
      </c>
      <c r="R94" s="111">
        <f t="shared" si="69"/>
        <v>1064</v>
      </c>
      <c r="S94" s="111">
        <f t="shared" si="70"/>
        <v>1147</v>
      </c>
      <c r="T94" s="111">
        <f t="shared" si="71"/>
        <v>810</v>
      </c>
      <c r="U94" s="111">
        <f t="shared" si="79"/>
        <v>0</v>
      </c>
      <c r="V94" s="112">
        <f t="shared" si="72"/>
        <v>7.8007518796992414E-2</v>
      </c>
      <c r="W94" s="112">
        <f t="shared" si="72"/>
        <v>-0.29380993897122931</v>
      </c>
      <c r="X94" s="112">
        <f t="shared" si="72"/>
        <v>0</v>
      </c>
      <c r="Y94" s="113">
        <f t="shared" si="80"/>
        <v>0</v>
      </c>
      <c r="Z94" s="155">
        <f>SUM((B74,J74,R74,Z74,B94))</f>
        <v>59302</v>
      </c>
      <c r="AA94" s="156">
        <f>SUM((C74,K74,S74,AA74,C94))</f>
        <v>61177</v>
      </c>
      <c r="AB94" s="156">
        <f>SUM((D74,L74,T74,AB74,D94))</f>
        <v>63837</v>
      </c>
      <c r="AC94" s="156">
        <f>SUM((E74,M74,U74,AC74,E94))</f>
        <v>0</v>
      </c>
      <c r="AD94" s="112">
        <f t="shared" si="74"/>
        <v>3.1617820646858474E-2</v>
      </c>
      <c r="AE94" s="112">
        <f t="shared" si="74"/>
        <v>4.348039295813777E-2</v>
      </c>
      <c r="AF94" s="112">
        <f t="shared" si="74"/>
        <v>0</v>
      </c>
      <c r="AG94" s="113">
        <f t="shared" si="81"/>
        <v>0</v>
      </c>
      <c r="AH94" s="157">
        <v>63350</v>
      </c>
      <c r="AI94" s="112">
        <f>IF(AC94="","",SUM(AC94/AH94)-1)</f>
        <v>-1</v>
      </c>
      <c r="AL94" s="15" t="s">
        <v>140</v>
      </c>
    </row>
    <row r="95" spans="1:43" s="15" customFormat="1" ht="12" thickBot="1" x14ac:dyDescent="0.3">
      <c r="A95" s="109" t="s">
        <v>102</v>
      </c>
      <c r="B95" s="160">
        <f t="shared" si="62"/>
        <v>0</v>
      </c>
      <c r="C95" s="150">
        <f t="shared" si="63"/>
        <v>0</v>
      </c>
      <c r="D95" s="150">
        <f t="shared" si="64"/>
        <v>158</v>
      </c>
      <c r="E95" s="150">
        <f t="shared" si="73"/>
        <v>0</v>
      </c>
      <c r="F95" s="118">
        <f>IF(C95=0,,C95/B95-1)</f>
        <v>0</v>
      </c>
      <c r="G95" s="118" t="s">
        <v>139</v>
      </c>
      <c r="H95" s="120">
        <f t="shared" si="75"/>
        <v>0</v>
      </c>
      <c r="I95" s="113">
        <f>IF(E95=0,,E95/E94-1)</f>
        <v>0</v>
      </c>
      <c r="J95" s="116">
        <f t="shared" si="65"/>
        <v>293</v>
      </c>
      <c r="K95" s="111">
        <f t="shared" si="66"/>
        <v>307</v>
      </c>
      <c r="L95" s="111">
        <f t="shared" si="67"/>
        <v>287</v>
      </c>
      <c r="M95" s="111">
        <f t="shared" si="77"/>
        <v>0</v>
      </c>
      <c r="N95" s="120">
        <f t="shared" si="68"/>
        <v>4.7781569965870352E-2</v>
      </c>
      <c r="O95" s="120">
        <f t="shared" si="68"/>
        <v>-6.514657980456029E-2</v>
      </c>
      <c r="P95" s="161">
        <f t="shared" si="68"/>
        <v>0</v>
      </c>
      <c r="Q95" s="113">
        <f t="shared" si="78"/>
        <v>0</v>
      </c>
      <c r="R95" s="119">
        <f t="shared" si="69"/>
        <v>878</v>
      </c>
      <c r="S95" s="111">
        <f t="shared" si="70"/>
        <v>658</v>
      </c>
      <c r="T95" s="111">
        <f t="shared" si="71"/>
        <v>1235</v>
      </c>
      <c r="U95" s="111">
        <f t="shared" si="79"/>
        <v>0</v>
      </c>
      <c r="V95" s="120">
        <f t="shared" si="72"/>
        <v>-0.25056947608200453</v>
      </c>
      <c r="W95" s="120">
        <f t="shared" si="72"/>
        <v>0.87689969604863216</v>
      </c>
      <c r="X95" s="120">
        <f t="shared" si="72"/>
        <v>0</v>
      </c>
      <c r="Y95" s="113">
        <f t="shared" si="80"/>
        <v>0</v>
      </c>
      <c r="Z95" s="162">
        <f>SUM((B75,J75,R75,Z75,B95))</f>
        <v>72762</v>
      </c>
      <c r="AA95" s="156">
        <f>SUM((C75,K75,S75,AA75,C95))</f>
        <v>69925</v>
      </c>
      <c r="AB95" s="156">
        <f>SUM((D75,L75,T75,AB75,D95))</f>
        <v>64780</v>
      </c>
      <c r="AC95" s="156">
        <f>SUM((E75,M75,U75,AC75,E95))</f>
        <v>0</v>
      </c>
      <c r="AD95" s="120">
        <f t="shared" si="74"/>
        <v>-3.8990132211868866E-2</v>
      </c>
      <c r="AE95" s="120">
        <f t="shared" si="74"/>
        <v>-7.3578834465498733E-2</v>
      </c>
      <c r="AF95" s="120">
        <f t="shared" si="74"/>
        <v>0</v>
      </c>
      <c r="AG95" s="113">
        <f>IF(AC95=0,,AC95/AC94-1)</f>
        <v>0</v>
      </c>
      <c r="AH95" s="163">
        <v>76053</v>
      </c>
      <c r="AI95" s="112">
        <f>IF(AC95="","",SUM(AC95/AH95)-1)</f>
        <v>-1</v>
      </c>
    </row>
    <row r="96" spans="1:43" s="15" customFormat="1" ht="11.25" x14ac:dyDescent="0.25">
      <c r="A96" s="98" t="s">
        <v>103</v>
      </c>
      <c r="B96" s="123">
        <f t="shared" ref="B96:C96" si="83">SUM(B84:B95)</f>
        <v>230</v>
      </c>
      <c r="C96" s="123">
        <f t="shared" si="83"/>
        <v>8</v>
      </c>
      <c r="D96" s="123">
        <f>SUM(D84:D95)</f>
        <v>305</v>
      </c>
      <c r="E96" s="123">
        <f>SUM(E84:E95)</f>
        <v>24</v>
      </c>
      <c r="F96" s="164">
        <f>IF(B96=0,100%,(C96)/(B96)-1)</f>
        <v>-0.9652173913043478</v>
      </c>
      <c r="G96" s="164">
        <f>IF(C96=0,100%,(D96)/(C96)-1)</f>
        <v>37.125</v>
      </c>
      <c r="H96" s="165">
        <f>IF(E97=0,,E97/D97-1)</f>
        <v>1</v>
      </c>
      <c r="I96" s="126"/>
      <c r="J96" s="123">
        <f>SUM(J84:J95)</f>
        <v>3259</v>
      </c>
      <c r="K96" s="123">
        <f>SUM(K84:K95)</f>
        <v>3241</v>
      </c>
      <c r="L96" s="123">
        <f>SUM(L84:L95)</f>
        <v>3076</v>
      </c>
      <c r="M96" s="123">
        <f>SUM(M84:M95)</f>
        <v>267</v>
      </c>
      <c r="N96" s="125">
        <f>(K96)/(J96)-1</f>
        <v>-5.5231666155262094E-3</v>
      </c>
      <c r="O96" s="125">
        <f>(L96)/(K96)-1</f>
        <v>-5.0910212897253948E-2</v>
      </c>
      <c r="P96" s="124">
        <f>(M97)/(L97)-1</f>
        <v>-3.2608695652173947E-2</v>
      </c>
      <c r="Q96" s="126"/>
      <c r="R96" s="123">
        <f>SUM(R84:R95)</f>
        <v>11194</v>
      </c>
      <c r="S96" s="123">
        <f>SUM(S84:S95)</f>
        <v>11758</v>
      </c>
      <c r="T96" s="123">
        <f>SUM(T84:T95)</f>
        <v>9086</v>
      </c>
      <c r="U96" s="123">
        <f>SUM(U84:U95)</f>
        <v>1141</v>
      </c>
      <c r="V96" s="125">
        <f>((S96)/(R96))-1</f>
        <v>5.0384134357691623E-2</v>
      </c>
      <c r="W96" s="125">
        <f>((T96)/(S96))-1</f>
        <v>-0.22724953223337307</v>
      </c>
      <c r="X96" s="125">
        <f>((U97)/(T97))-1</f>
        <v>0.7446483180428134</v>
      </c>
      <c r="Y96" s="126"/>
      <c r="Z96" s="123">
        <f>SUM(Z84:Z95)</f>
        <v>792840</v>
      </c>
      <c r="AA96" s="123">
        <f>SUM(AA84:AA95)</f>
        <v>796088</v>
      </c>
      <c r="AB96" s="123">
        <f>SUM(AB84:AB95)</f>
        <v>816345</v>
      </c>
      <c r="AC96" s="123">
        <f>SUM(AC84:AC95)</f>
        <v>67491</v>
      </c>
      <c r="AD96" s="125">
        <f>((AA96)/(Z96))-1</f>
        <v>4.0966651531204601E-3</v>
      </c>
      <c r="AE96" s="125">
        <f>((AB96)/(AA96))-1</f>
        <v>2.5445679372129604E-2</v>
      </c>
      <c r="AF96" s="125">
        <f>((AC97)/(AB97))-1</f>
        <v>-2.332749663545719E-2</v>
      </c>
      <c r="AG96" s="124"/>
      <c r="AH96" s="166">
        <f>SUM(AH84:AH95)</f>
        <v>838110</v>
      </c>
      <c r="AI96" s="126">
        <f>(AB97/AH97)-1</f>
        <v>-2.5345557122708029E-2</v>
      </c>
    </row>
    <row r="97" spans="1:42" s="15" customFormat="1" ht="12" thickBot="1" x14ac:dyDescent="0.3">
      <c r="A97" s="130" t="s">
        <v>104</v>
      </c>
      <c r="B97" s="135">
        <f t="shared" ref="B97:C97" si="84">SUM(B84)</f>
        <v>226</v>
      </c>
      <c r="C97" s="135">
        <f t="shared" si="84"/>
        <v>0</v>
      </c>
      <c r="D97" s="135">
        <f>SUM(D84)</f>
        <v>12</v>
      </c>
      <c r="E97" s="135">
        <f>SUM(E84)</f>
        <v>24</v>
      </c>
      <c r="F97" s="132"/>
      <c r="G97" s="132"/>
      <c r="H97" s="132"/>
      <c r="I97" s="134"/>
      <c r="J97" s="135">
        <f>SUM(J84)</f>
        <v>256</v>
      </c>
      <c r="K97" s="135">
        <f t="shared" ref="K97:M97" si="85">SUM(K84)</f>
        <v>295</v>
      </c>
      <c r="L97" s="135">
        <f t="shared" si="85"/>
        <v>276</v>
      </c>
      <c r="M97" s="135">
        <f t="shared" si="85"/>
        <v>267</v>
      </c>
      <c r="N97" s="132"/>
      <c r="O97" s="132"/>
      <c r="P97" s="132"/>
      <c r="Q97" s="134"/>
      <c r="R97" s="135">
        <f>SUM(R84)</f>
        <v>1062</v>
      </c>
      <c r="S97" s="135">
        <f t="shared" ref="S97:U97" si="86">SUM(S84)</f>
        <v>681</v>
      </c>
      <c r="T97" s="135">
        <f>SUM(T84)</f>
        <v>654</v>
      </c>
      <c r="U97" s="135">
        <f t="shared" si="86"/>
        <v>1141</v>
      </c>
      <c r="V97" s="132"/>
      <c r="W97" s="132"/>
      <c r="X97" s="132"/>
      <c r="Y97" s="134"/>
      <c r="Z97" s="135">
        <f>SUM(Z84)</f>
        <v>60185</v>
      </c>
      <c r="AA97" s="135">
        <f>SUM(AA84)</f>
        <v>64699</v>
      </c>
      <c r="AB97" s="135">
        <f>SUM(AB84)</f>
        <v>69103</v>
      </c>
      <c r="AC97" s="135">
        <f>SUM(AC84)</f>
        <v>67491</v>
      </c>
      <c r="AD97" s="132"/>
      <c r="AE97" s="132"/>
      <c r="AF97" s="132"/>
      <c r="AG97" s="134"/>
      <c r="AH97" s="167">
        <f>SUM(AH84)</f>
        <v>70900</v>
      </c>
      <c r="AI97" s="134"/>
    </row>
    <row r="98" spans="1:42" s="15" customFormat="1" ht="11.25" x14ac:dyDescent="0.25">
      <c r="B98" s="142"/>
      <c r="C98" s="142"/>
      <c r="D98" s="142"/>
      <c r="E98" s="142"/>
      <c r="F98" s="142"/>
      <c r="G98" s="142"/>
      <c r="H98" s="142"/>
      <c r="J98" s="142"/>
      <c r="K98" s="142"/>
      <c r="L98" s="142"/>
      <c r="M98" s="142"/>
      <c r="N98" s="142"/>
      <c r="O98" s="142"/>
      <c r="P98" s="141"/>
      <c r="R98" s="142"/>
      <c r="S98" s="142"/>
      <c r="T98" s="142"/>
      <c r="U98" s="142"/>
      <c r="V98" s="142"/>
      <c r="W98" s="142"/>
      <c r="X98" s="142"/>
      <c r="Y98" s="142"/>
      <c r="Z98" s="141"/>
      <c r="AA98" s="142"/>
      <c r="AB98" s="142"/>
      <c r="AC98" s="142"/>
      <c r="AD98" s="142"/>
      <c r="AE98" s="142"/>
      <c r="AF98" s="142"/>
      <c r="AG98" s="142"/>
    </row>
    <row r="99" spans="1:42" s="15" customFormat="1" ht="11.25" x14ac:dyDescent="0.25">
      <c r="B99" s="141"/>
      <c r="C99" s="141"/>
      <c r="D99" s="141"/>
      <c r="E99" s="141"/>
      <c r="F99" s="141"/>
      <c r="G99" s="141"/>
      <c r="H99" s="141"/>
      <c r="J99" s="141"/>
      <c r="K99" s="141"/>
      <c r="L99" s="141"/>
      <c r="M99" s="141"/>
      <c r="N99" s="141"/>
      <c r="O99" s="141"/>
      <c r="P99" s="141"/>
      <c r="Q99" s="16"/>
      <c r="R99" s="16"/>
      <c r="AA99" s="141"/>
      <c r="AB99" s="141"/>
      <c r="AC99" s="16"/>
      <c r="AD99" s="141"/>
      <c r="AE99" s="141"/>
      <c r="AF99" s="141"/>
      <c r="AG99" s="141"/>
      <c r="AL99" s="168"/>
      <c r="AP99" s="169"/>
    </row>
    <row r="100" spans="1:42" s="15" customFormat="1" ht="11.25" x14ac:dyDescent="0.25">
      <c r="B100" s="141"/>
      <c r="C100" s="141"/>
      <c r="D100" s="141"/>
      <c r="E100" s="141"/>
      <c r="F100" s="141"/>
      <c r="G100" s="141"/>
      <c r="H100" s="141"/>
      <c r="J100" s="141"/>
      <c r="K100" s="141"/>
      <c r="L100" s="141"/>
      <c r="M100" s="141"/>
      <c r="N100" s="141"/>
      <c r="O100" s="141"/>
      <c r="P100" s="141"/>
      <c r="Q100" s="16"/>
      <c r="R100" s="16"/>
      <c r="AA100" s="141"/>
      <c r="AB100" s="141"/>
      <c r="AC100" s="16"/>
      <c r="AD100" s="141"/>
      <c r="AE100" s="141"/>
      <c r="AF100" s="141"/>
      <c r="AG100" s="141"/>
      <c r="AL100" s="168"/>
    </row>
    <row r="101" spans="1:42" s="15" customFormat="1" ht="11.25" x14ac:dyDescent="0.25">
      <c r="A101" s="170"/>
      <c r="B101" s="16"/>
      <c r="C101" s="16"/>
      <c r="D101" s="143"/>
      <c r="E101" s="143"/>
      <c r="F101" s="143"/>
      <c r="G101" s="16"/>
      <c r="H101" s="16"/>
      <c r="I101" s="143"/>
      <c r="J101" s="143"/>
      <c r="K101" s="143"/>
      <c r="L101" s="143"/>
      <c r="M101" s="16"/>
      <c r="N101" s="16"/>
      <c r="O101" s="16"/>
      <c r="P101" s="16"/>
      <c r="Q101" s="143"/>
      <c r="R101" s="16"/>
      <c r="S101" s="16"/>
      <c r="T101" s="16"/>
      <c r="U101" s="16"/>
      <c r="V101" s="143"/>
      <c r="W101" s="143"/>
      <c r="X101" s="143"/>
      <c r="AC101" s="169"/>
      <c r="AL101" s="168"/>
      <c r="AM101" s="171"/>
    </row>
    <row r="102" spans="1:42" s="15" customFormat="1" ht="12" thickBot="1" x14ac:dyDescent="0.3">
      <c r="Z102" s="16"/>
      <c r="AA102" s="16"/>
      <c r="AB102" s="16"/>
      <c r="AC102" s="16"/>
      <c r="AD102" s="16"/>
      <c r="AE102" s="16"/>
      <c r="AL102" s="168"/>
    </row>
    <row r="103" spans="1:42" s="15" customFormat="1" ht="13.5" customHeight="1" thickBot="1" x14ac:dyDescent="0.3">
      <c r="B103" s="83" t="s">
        <v>141</v>
      </c>
      <c r="C103" s="84"/>
      <c r="D103" s="84"/>
      <c r="E103" s="84"/>
      <c r="F103" s="84"/>
      <c r="G103" s="84"/>
      <c r="H103" s="84"/>
      <c r="I103" s="85"/>
      <c r="J103" s="84" t="s">
        <v>142</v>
      </c>
      <c r="K103" s="84"/>
      <c r="L103" s="84"/>
      <c r="M103" s="84"/>
      <c r="N103" s="84"/>
      <c r="O103" s="84"/>
      <c r="P103" s="84"/>
      <c r="Q103" s="85"/>
      <c r="R103" s="83" t="s">
        <v>143</v>
      </c>
      <c r="S103" s="84"/>
      <c r="T103" s="84"/>
      <c r="U103" s="84"/>
      <c r="V103" s="84"/>
      <c r="W103" s="84"/>
      <c r="X103" s="84"/>
      <c r="Y103" s="85"/>
      <c r="Z103" s="146"/>
      <c r="AA103" s="146"/>
      <c r="AB103" s="146"/>
      <c r="AC103" s="146"/>
      <c r="AD103" s="146"/>
      <c r="AE103" s="146"/>
      <c r="AL103" s="168"/>
      <c r="AM103" s="169"/>
    </row>
    <row r="104" spans="1:42" s="15" customFormat="1" ht="26.25" customHeight="1" thickBot="1" x14ac:dyDescent="0.3">
      <c r="A104" s="28" t="s">
        <v>17</v>
      </c>
      <c r="B104" s="91" t="s">
        <v>144</v>
      </c>
      <c r="C104" s="91" t="s">
        <v>145</v>
      </c>
      <c r="D104" s="91" t="s">
        <v>146</v>
      </c>
      <c r="E104" s="172" t="s">
        <v>147</v>
      </c>
      <c r="F104" s="89" t="s">
        <v>148</v>
      </c>
      <c r="G104" s="89" t="s">
        <v>149</v>
      </c>
      <c r="H104" s="89" t="s">
        <v>150</v>
      </c>
      <c r="I104" s="90" t="s">
        <v>151</v>
      </c>
      <c r="J104" s="173" t="s">
        <v>152</v>
      </c>
      <c r="K104" s="173" t="s">
        <v>153</v>
      </c>
      <c r="L104" s="173" t="s">
        <v>154</v>
      </c>
      <c r="M104" s="174" t="s">
        <v>155</v>
      </c>
      <c r="N104" s="175" t="s">
        <v>156</v>
      </c>
      <c r="O104" s="175" t="s">
        <v>157</v>
      </c>
      <c r="P104" s="175" t="s">
        <v>158</v>
      </c>
      <c r="Q104" s="176" t="s">
        <v>159</v>
      </c>
      <c r="R104" s="91" t="s">
        <v>160</v>
      </c>
      <c r="S104" s="91" t="s">
        <v>161</v>
      </c>
      <c r="T104" s="91" t="s">
        <v>162</v>
      </c>
      <c r="U104" s="91" t="s">
        <v>163</v>
      </c>
      <c r="V104" s="92" t="s">
        <v>164</v>
      </c>
      <c r="W104" s="92" t="s">
        <v>165</v>
      </c>
      <c r="X104" s="92" t="s">
        <v>166</v>
      </c>
      <c r="Y104" s="177" t="s">
        <v>167</v>
      </c>
      <c r="Z104" s="16"/>
      <c r="AA104" s="16"/>
      <c r="AB104" s="16"/>
      <c r="AC104" s="16"/>
      <c r="AD104" s="16"/>
      <c r="AE104" s="16"/>
      <c r="AF104" s="169"/>
      <c r="AG104" s="169"/>
    </row>
    <row r="105" spans="1:42" s="15" customFormat="1" ht="11.25" x14ac:dyDescent="0.25">
      <c r="A105" s="109" t="s">
        <v>90</v>
      </c>
      <c r="B105" s="149">
        <v>1499</v>
      </c>
      <c r="C105" s="149">
        <v>1628</v>
      </c>
      <c r="D105" s="149">
        <v>2257</v>
      </c>
      <c r="E105" s="149">
        <v>844</v>
      </c>
      <c r="F105" s="102">
        <f t="shared" ref="F105:H116" si="87">IF(C105=0,,C105/B105-1)</f>
        <v>8.6057371581053976E-2</v>
      </c>
      <c r="G105" s="102">
        <f t="shared" si="87"/>
        <v>0.38636363636363646</v>
      </c>
      <c r="H105" s="102">
        <f t="shared" si="87"/>
        <v>-0.62605228178998673</v>
      </c>
      <c r="I105" s="103">
        <f>IF(E105=0,,E105/D116-1)</f>
        <v>0.28072837632776926</v>
      </c>
      <c r="J105" s="104">
        <f t="shared" ref="J105:J116" si="88">SUM(I8)+(J8*2)</f>
        <v>2513</v>
      </c>
      <c r="K105" s="104">
        <f t="shared" ref="K105:K116" si="89">SUM(I20)+(J20*2)</f>
        <v>1734</v>
      </c>
      <c r="L105" s="104">
        <f t="shared" ref="L105:L116" si="90">SUM(I32)+(J32*2)</f>
        <v>2291</v>
      </c>
      <c r="M105" s="104">
        <f>SUM(J44)+(K44*2)</f>
        <v>1143</v>
      </c>
      <c r="N105" s="102">
        <f t="shared" ref="N105:P116" si="91">IF(K105=0,,K105/J105-1)</f>
        <v>-0.30998806207719853</v>
      </c>
      <c r="O105" s="102">
        <f t="shared" si="91"/>
        <v>0.32122260668973479</v>
      </c>
      <c r="P105" s="102">
        <f t="shared" si="91"/>
        <v>-0.50109122653862936</v>
      </c>
      <c r="Q105" s="103">
        <f>IF(M105=0,,M105/L116-1)</f>
        <v>-0.46008502598016066</v>
      </c>
      <c r="R105" s="149">
        <v>669</v>
      </c>
      <c r="S105" s="149">
        <v>610</v>
      </c>
      <c r="T105" s="149">
        <v>675</v>
      </c>
      <c r="U105" s="149">
        <v>934</v>
      </c>
      <c r="V105" s="102">
        <f t="shared" ref="V105:X116" si="92">IF(S105=0,,S105/R105-1)</f>
        <v>-8.819133034379667E-2</v>
      </c>
      <c r="W105" s="102">
        <f t="shared" si="92"/>
        <v>0.10655737704918034</v>
      </c>
      <c r="X105" s="102">
        <f t="shared" si="92"/>
        <v>0.38370370370370366</v>
      </c>
      <c r="Y105" s="103">
        <f>IF(U105=0,,U105/T116-1)</f>
        <v>-0.14858705560619867</v>
      </c>
      <c r="AF105" s="169"/>
      <c r="AG105" s="169"/>
    </row>
    <row r="106" spans="1:42" s="15" customFormat="1" ht="11.25" x14ac:dyDescent="0.25">
      <c r="A106" s="109" t="s">
        <v>92</v>
      </c>
      <c r="B106" s="154">
        <v>1490</v>
      </c>
      <c r="C106" s="154">
        <v>1354</v>
      </c>
      <c r="D106" s="154">
        <v>1809</v>
      </c>
      <c r="E106" s="154"/>
      <c r="F106" s="112">
        <f t="shared" si="87"/>
        <v>-9.1275167785234923E-2</v>
      </c>
      <c r="G106" s="112">
        <f t="shared" si="87"/>
        <v>0.33604135893648457</v>
      </c>
      <c r="H106" s="112">
        <f t="shared" si="87"/>
        <v>0</v>
      </c>
      <c r="I106" s="113">
        <f>IF(E106=0,,E106/E105-1)</f>
        <v>0</v>
      </c>
      <c r="J106" s="111">
        <f t="shared" si="88"/>
        <v>1895</v>
      </c>
      <c r="K106" s="111">
        <f t="shared" si="89"/>
        <v>1811</v>
      </c>
      <c r="L106" s="111">
        <f t="shared" si="90"/>
        <v>2302</v>
      </c>
      <c r="M106" s="111">
        <f>SUM(J45)+(K45*2)</f>
        <v>0</v>
      </c>
      <c r="N106" s="112">
        <f t="shared" si="91"/>
        <v>-4.432717678100262E-2</v>
      </c>
      <c r="O106" s="112">
        <f t="shared" si="91"/>
        <v>0.27112092766427387</v>
      </c>
      <c r="P106" s="112">
        <f t="shared" si="91"/>
        <v>0</v>
      </c>
      <c r="Q106" s="113">
        <f>IF(M106=0,,M106/M105-1)</f>
        <v>0</v>
      </c>
      <c r="R106" s="154">
        <v>820</v>
      </c>
      <c r="S106" s="154">
        <v>460</v>
      </c>
      <c r="T106" s="154">
        <v>694</v>
      </c>
      <c r="U106" s="154"/>
      <c r="V106" s="112">
        <f t="shared" si="92"/>
        <v>-0.43902439024390238</v>
      </c>
      <c r="W106" s="112">
        <f t="shared" si="92"/>
        <v>0.50869565217391299</v>
      </c>
      <c r="X106" s="112">
        <f t="shared" si="92"/>
        <v>0</v>
      </c>
      <c r="Y106" s="113">
        <f>IF(U106=0,,U106/U105-1)</f>
        <v>0</v>
      </c>
    </row>
    <row r="107" spans="1:42" s="15" customFormat="1" ht="11.25" x14ac:dyDescent="0.25">
      <c r="A107" s="109" t="s">
        <v>93</v>
      </c>
      <c r="B107" s="158">
        <v>1577</v>
      </c>
      <c r="C107" s="154">
        <v>1331</v>
      </c>
      <c r="D107" s="154">
        <v>1262</v>
      </c>
      <c r="E107" s="154"/>
      <c r="F107" s="112">
        <f t="shared" si="87"/>
        <v>-0.15599239061509196</v>
      </c>
      <c r="G107" s="112">
        <f t="shared" si="87"/>
        <v>-5.1840721262208844E-2</v>
      </c>
      <c r="H107" s="112">
        <f t="shared" si="87"/>
        <v>0</v>
      </c>
      <c r="I107" s="113">
        <f t="shared" ref="I107:I115" si="93">IF(E107=0,,E107/E106-1)</f>
        <v>0</v>
      </c>
      <c r="J107" s="111">
        <f t="shared" si="88"/>
        <v>2494</v>
      </c>
      <c r="K107" s="111">
        <f t="shared" si="89"/>
        <v>2452</v>
      </c>
      <c r="L107" s="111">
        <f t="shared" si="90"/>
        <v>2382</v>
      </c>
      <c r="M107" s="111">
        <f t="shared" ref="M107:M116" si="94">SUM(J46)+(K46*2)</f>
        <v>0</v>
      </c>
      <c r="N107" s="112">
        <f t="shared" si="91"/>
        <v>-1.6840417000801966E-2</v>
      </c>
      <c r="O107" s="112">
        <f t="shared" si="91"/>
        <v>-2.8548123980424167E-2</v>
      </c>
      <c r="P107" s="112">
        <f t="shared" si="91"/>
        <v>0</v>
      </c>
      <c r="Q107" s="113">
        <f t="shared" ref="Q107:Q116" si="95">IF(M107=0,,M107/M106-1)</f>
        <v>0</v>
      </c>
      <c r="R107" s="154">
        <v>953</v>
      </c>
      <c r="S107" s="154">
        <v>532</v>
      </c>
      <c r="T107" s="154">
        <v>767</v>
      </c>
      <c r="U107" s="154"/>
      <c r="V107" s="112">
        <f t="shared" si="92"/>
        <v>-0.44176285414480587</v>
      </c>
      <c r="W107" s="112">
        <f t="shared" si="92"/>
        <v>0.44172932330827064</v>
      </c>
      <c r="X107" s="112">
        <f t="shared" si="92"/>
        <v>0</v>
      </c>
      <c r="Y107" s="113">
        <f t="shared" ref="Y107:Y116" si="96">IF(U107=0,,U107/U106-1)</f>
        <v>0</v>
      </c>
    </row>
    <row r="108" spans="1:42" s="15" customFormat="1" ht="11.25" x14ac:dyDescent="0.25">
      <c r="A108" s="109" t="s">
        <v>94</v>
      </c>
      <c r="B108" s="158">
        <v>1657</v>
      </c>
      <c r="C108" s="158">
        <v>1537</v>
      </c>
      <c r="D108" s="158">
        <v>1629</v>
      </c>
      <c r="E108" s="158"/>
      <c r="F108" s="112">
        <f t="shared" si="87"/>
        <v>-7.2420036210018135E-2</v>
      </c>
      <c r="G108" s="112">
        <f t="shared" si="87"/>
        <v>5.9856864020819689E-2</v>
      </c>
      <c r="H108" s="112">
        <f t="shared" si="87"/>
        <v>0</v>
      </c>
      <c r="I108" s="113">
        <f t="shared" si="93"/>
        <v>0</v>
      </c>
      <c r="J108" s="111">
        <f t="shared" si="88"/>
        <v>2478</v>
      </c>
      <c r="K108" s="111">
        <f t="shared" si="89"/>
        <v>2260</v>
      </c>
      <c r="L108" s="111">
        <f t="shared" si="90"/>
        <v>2278</v>
      </c>
      <c r="M108" s="111">
        <f t="shared" si="94"/>
        <v>0</v>
      </c>
      <c r="N108" s="112">
        <f t="shared" si="91"/>
        <v>-8.7974172719935462E-2</v>
      </c>
      <c r="O108" s="112">
        <f t="shared" si="91"/>
        <v>7.964601769911539E-3</v>
      </c>
      <c r="P108" s="112">
        <f t="shared" si="91"/>
        <v>0</v>
      </c>
      <c r="Q108" s="113">
        <f t="shared" si="95"/>
        <v>0</v>
      </c>
      <c r="R108" s="154">
        <v>782</v>
      </c>
      <c r="S108" s="154">
        <v>637</v>
      </c>
      <c r="T108" s="154">
        <v>644</v>
      </c>
      <c r="U108" s="154"/>
      <c r="V108" s="112">
        <f t="shared" si="92"/>
        <v>-0.18542199488491051</v>
      </c>
      <c r="W108" s="112">
        <f t="shared" si="92"/>
        <v>1.098901098901095E-2</v>
      </c>
      <c r="X108" s="112">
        <f t="shared" si="92"/>
        <v>0</v>
      </c>
      <c r="Y108" s="113">
        <f t="shared" si="96"/>
        <v>0</v>
      </c>
      <c r="AF108" s="178"/>
    </row>
    <row r="109" spans="1:42" s="15" customFormat="1" ht="11.25" x14ac:dyDescent="0.25">
      <c r="A109" s="109" t="s">
        <v>95</v>
      </c>
      <c r="B109" s="158">
        <v>2100</v>
      </c>
      <c r="C109" s="158">
        <v>1842</v>
      </c>
      <c r="D109" s="158">
        <v>2067</v>
      </c>
      <c r="E109" s="158"/>
      <c r="F109" s="112">
        <f t="shared" si="87"/>
        <v>-0.12285714285714289</v>
      </c>
      <c r="G109" s="112">
        <f t="shared" si="87"/>
        <v>0.12214983713355054</v>
      </c>
      <c r="H109" s="112">
        <f t="shared" si="87"/>
        <v>0</v>
      </c>
      <c r="I109" s="113">
        <f t="shared" si="93"/>
        <v>0</v>
      </c>
      <c r="J109" s="111">
        <f t="shared" si="88"/>
        <v>2493</v>
      </c>
      <c r="K109" s="111">
        <f t="shared" si="89"/>
        <v>2002</v>
      </c>
      <c r="L109" s="111">
        <f t="shared" si="90"/>
        <v>2141</v>
      </c>
      <c r="M109" s="111">
        <f>SUM(J48)+(K48*2)</f>
        <v>0</v>
      </c>
      <c r="N109" s="112">
        <f t="shared" si="91"/>
        <v>-0.1969514640994785</v>
      </c>
      <c r="O109" s="112">
        <f t="shared" si="91"/>
        <v>6.9430569430569467E-2</v>
      </c>
      <c r="P109" s="112">
        <f t="shared" si="91"/>
        <v>0</v>
      </c>
      <c r="Q109" s="113">
        <f t="shared" si="95"/>
        <v>0</v>
      </c>
      <c r="R109" s="154">
        <v>872</v>
      </c>
      <c r="S109" s="154">
        <v>598</v>
      </c>
      <c r="T109" s="154">
        <v>867</v>
      </c>
      <c r="U109" s="154"/>
      <c r="V109" s="112">
        <f t="shared" si="92"/>
        <v>-0.31422018348623848</v>
      </c>
      <c r="W109" s="112">
        <f t="shared" si="92"/>
        <v>0.44983277591973247</v>
      </c>
      <c r="X109" s="112">
        <f t="shared" si="92"/>
        <v>0</v>
      </c>
      <c r="Y109" s="113">
        <f t="shared" si="96"/>
        <v>0</v>
      </c>
    </row>
    <row r="110" spans="1:42" s="15" customFormat="1" ht="11.25" x14ac:dyDescent="0.25">
      <c r="A110" s="109" t="s">
        <v>96</v>
      </c>
      <c r="B110" s="158">
        <v>1950</v>
      </c>
      <c r="C110" s="158">
        <v>1805</v>
      </c>
      <c r="D110" s="158">
        <v>1431</v>
      </c>
      <c r="E110" s="158"/>
      <c r="F110" s="112">
        <f t="shared" si="87"/>
        <v>-7.4358974358974317E-2</v>
      </c>
      <c r="G110" s="112">
        <f t="shared" si="87"/>
        <v>-0.20720221606648204</v>
      </c>
      <c r="H110" s="112">
        <f t="shared" si="87"/>
        <v>0</v>
      </c>
      <c r="I110" s="113">
        <f t="shared" si="93"/>
        <v>0</v>
      </c>
      <c r="J110" s="111">
        <f t="shared" si="88"/>
        <v>2708</v>
      </c>
      <c r="K110" s="111">
        <f t="shared" si="89"/>
        <v>1796</v>
      </c>
      <c r="L110" s="111">
        <f t="shared" si="90"/>
        <v>2172</v>
      </c>
      <c r="M110" s="111">
        <f t="shared" si="94"/>
        <v>0</v>
      </c>
      <c r="N110" s="112">
        <f t="shared" si="91"/>
        <v>-0.33677991137370755</v>
      </c>
      <c r="O110" s="112">
        <f t="shared" si="91"/>
        <v>0.20935412026726063</v>
      </c>
      <c r="P110" s="112">
        <f t="shared" si="91"/>
        <v>0</v>
      </c>
      <c r="Q110" s="113">
        <f t="shared" si="95"/>
        <v>0</v>
      </c>
      <c r="R110" s="179">
        <v>922</v>
      </c>
      <c r="S110" s="179">
        <v>473</v>
      </c>
      <c r="T110" s="179">
        <v>686</v>
      </c>
      <c r="U110" s="179"/>
      <c r="V110" s="112">
        <f t="shared" si="92"/>
        <v>-0.48698481561822127</v>
      </c>
      <c r="W110" s="112">
        <f t="shared" si="92"/>
        <v>0.45031712473572938</v>
      </c>
      <c r="X110" s="112">
        <f t="shared" si="92"/>
        <v>0</v>
      </c>
      <c r="Y110" s="113">
        <f t="shared" si="96"/>
        <v>0</v>
      </c>
    </row>
    <row r="111" spans="1:42" s="15" customFormat="1" ht="11.25" x14ac:dyDescent="0.25">
      <c r="A111" s="109" t="s">
        <v>97</v>
      </c>
      <c r="B111" s="158">
        <v>1589</v>
      </c>
      <c r="C111" s="158">
        <v>1159</v>
      </c>
      <c r="D111" s="158">
        <v>2381</v>
      </c>
      <c r="E111" s="158"/>
      <c r="F111" s="112">
        <f t="shared" si="87"/>
        <v>-0.27061044682190061</v>
      </c>
      <c r="G111" s="112">
        <f t="shared" si="87"/>
        <v>1.0543572044866263</v>
      </c>
      <c r="H111" s="112">
        <f t="shared" si="87"/>
        <v>0</v>
      </c>
      <c r="I111" s="113">
        <f t="shared" si="93"/>
        <v>0</v>
      </c>
      <c r="J111" s="111">
        <f t="shared" si="88"/>
        <v>1927</v>
      </c>
      <c r="K111" s="111">
        <f t="shared" si="89"/>
        <v>1790</v>
      </c>
      <c r="L111" s="111">
        <f t="shared" si="90"/>
        <v>2654</v>
      </c>
      <c r="M111" s="111">
        <f t="shared" si="94"/>
        <v>0</v>
      </c>
      <c r="N111" s="112">
        <f t="shared" si="91"/>
        <v>-7.1094966268811621E-2</v>
      </c>
      <c r="O111" s="112">
        <f t="shared" si="91"/>
        <v>0.48268156424580999</v>
      </c>
      <c r="P111" s="112">
        <f t="shared" si="91"/>
        <v>0</v>
      </c>
      <c r="Q111" s="113">
        <f t="shared" si="95"/>
        <v>0</v>
      </c>
      <c r="R111" s="179">
        <v>675</v>
      </c>
      <c r="S111" s="179">
        <v>259</v>
      </c>
      <c r="T111" s="179">
        <v>1567</v>
      </c>
      <c r="U111" s="179"/>
      <c r="V111" s="112">
        <f t="shared" si="92"/>
        <v>-0.61629629629629634</v>
      </c>
      <c r="W111" s="112">
        <f t="shared" si="92"/>
        <v>5.0501930501930499</v>
      </c>
      <c r="X111" s="112">
        <f t="shared" si="92"/>
        <v>0</v>
      </c>
      <c r="Y111" s="113">
        <f t="shared" si="96"/>
        <v>0</v>
      </c>
    </row>
    <row r="112" spans="1:42" s="15" customFormat="1" ht="11.25" x14ac:dyDescent="0.25">
      <c r="A112" s="109" t="s">
        <v>98</v>
      </c>
      <c r="B112" s="158">
        <v>1766</v>
      </c>
      <c r="C112" s="158">
        <v>2053</v>
      </c>
      <c r="D112" s="158">
        <v>1823</v>
      </c>
      <c r="E112" s="158"/>
      <c r="F112" s="112">
        <f t="shared" si="87"/>
        <v>0.16251415628539068</v>
      </c>
      <c r="G112" s="112">
        <f t="shared" si="87"/>
        <v>-0.11203117389186557</v>
      </c>
      <c r="H112" s="112">
        <f t="shared" si="87"/>
        <v>0</v>
      </c>
      <c r="I112" s="113">
        <f t="shared" si="93"/>
        <v>0</v>
      </c>
      <c r="J112" s="111">
        <f t="shared" si="88"/>
        <v>1972</v>
      </c>
      <c r="K112" s="111">
        <f t="shared" si="89"/>
        <v>2308</v>
      </c>
      <c r="L112" s="111">
        <f t="shared" si="90"/>
        <v>2271</v>
      </c>
      <c r="M112" s="111">
        <f t="shared" si="94"/>
        <v>0</v>
      </c>
      <c r="N112" s="112">
        <f t="shared" si="91"/>
        <v>0.17038539553752541</v>
      </c>
      <c r="O112" s="112">
        <f t="shared" si="91"/>
        <v>-1.6031195840554568E-2</v>
      </c>
      <c r="P112" s="112">
        <f t="shared" si="91"/>
        <v>0</v>
      </c>
      <c r="Q112" s="113">
        <f t="shared" si="95"/>
        <v>0</v>
      </c>
      <c r="R112" s="154">
        <v>827</v>
      </c>
      <c r="S112" s="154">
        <v>518</v>
      </c>
      <c r="T112" s="154">
        <v>933</v>
      </c>
      <c r="U112" s="154"/>
      <c r="V112" s="112">
        <f t="shared" si="92"/>
        <v>-0.37363966142684402</v>
      </c>
      <c r="W112" s="112">
        <f t="shared" si="92"/>
        <v>0.80115830115830122</v>
      </c>
      <c r="X112" s="112">
        <f t="shared" si="92"/>
        <v>0</v>
      </c>
      <c r="Y112" s="113">
        <f t="shared" si="96"/>
        <v>0</v>
      </c>
    </row>
    <row r="113" spans="1:25" s="15" customFormat="1" ht="11.25" x14ac:dyDescent="0.25">
      <c r="A113" s="109" t="s">
        <v>99</v>
      </c>
      <c r="B113" s="158">
        <v>1606</v>
      </c>
      <c r="C113" s="158">
        <v>1419</v>
      </c>
      <c r="D113" s="158">
        <v>1758</v>
      </c>
      <c r="E113" s="158"/>
      <c r="F113" s="112">
        <f t="shared" si="87"/>
        <v>-0.11643835616438358</v>
      </c>
      <c r="G113" s="112">
        <f t="shared" si="87"/>
        <v>0.2389006342494715</v>
      </c>
      <c r="H113" s="112">
        <f t="shared" si="87"/>
        <v>0</v>
      </c>
      <c r="I113" s="113">
        <f t="shared" si="93"/>
        <v>0</v>
      </c>
      <c r="J113" s="111">
        <f t="shared" si="88"/>
        <v>2076</v>
      </c>
      <c r="K113" s="111">
        <f t="shared" si="89"/>
        <v>1988</v>
      </c>
      <c r="L113" s="111">
        <f t="shared" si="90"/>
        <v>1758</v>
      </c>
      <c r="M113" s="111">
        <f t="shared" si="94"/>
        <v>0</v>
      </c>
      <c r="N113" s="112">
        <f t="shared" si="91"/>
        <v>-4.2389210019267876E-2</v>
      </c>
      <c r="O113" s="112">
        <f t="shared" si="91"/>
        <v>-0.11569416498993967</v>
      </c>
      <c r="P113" s="112">
        <f t="shared" si="91"/>
        <v>0</v>
      </c>
      <c r="Q113" s="113">
        <f t="shared" si="95"/>
        <v>0</v>
      </c>
      <c r="R113" s="154">
        <v>742</v>
      </c>
      <c r="S113" s="154">
        <v>433</v>
      </c>
      <c r="T113" s="154">
        <v>1174</v>
      </c>
      <c r="U113" s="154"/>
      <c r="V113" s="112">
        <f t="shared" si="92"/>
        <v>-0.4164420485175202</v>
      </c>
      <c r="W113" s="112">
        <f t="shared" si="92"/>
        <v>1.7113163972286376</v>
      </c>
      <c r="X113" s="112">
        <f t="shared" si="92"/>
        <v>0</v>
      </c>
      <c r="Y113" s="113">
        <f t="shared" si="96"/>
        <v>0</v>
      </c>
    </row>
    <row r="114" spans="1:25" s="15" customFormat="1" ht="11.25" x14ac:dyDescent="0.25">
      <c r="A114" s="109" t="s">
        <v>100</v>
      </c>
      <c r="B114" s="158">
        <v>1707</v>
      </c>
      <c r="C114" s="158">
        <v>1617</v>
      </c>
      <c r="D114" s="158">
        <v>1935</v>
      </c>
      <c r="E114" s="158"/>
      <c r="F114" s="112">
        <f t="shared" si="87"/>
        <v>-5.2724077328646701E-2</v>
      </c>
      <c r="G114" s="112">
        <f t="shared" si="87"/>
        <v>0.19666048237476819</v>
      </c>
      <c r="H114" s="112">
        <f t="shared" si="87"/>
        <v>0</v>
      </c>
      <c r="I114" s="113">
        <f t="shared" si="93"/>
        <v>0</v>
      </c>
      <c r="J114" s="111">
        <f t="shared" si="88"/>
        <v>3420</v>
      </c>
      <c r="K114" s="111">
        <f t="shared" si="89"/>
        <v>2328</v>
      </c>
      <c r="L114" s="111">
        <f t="shared" si="90"/>
        <v>2133</v>
      </c>
      <c r="M114" s="111">
        <f t="shared" si="94"/>
        <v>0</v>
      </c>
      <c r="N114" s="112">
        <f t="shared" si="91"/>
        <v>-0.31929824561403508</v>
      </c>
      <c r="O114" s="112">
        <f t="shared" si="91"/>
        <v>-8.376288659793818E-2</v>
      </c>
      <c r="P114" s="112">
        <f t="shared" si="91"/>
        <v>0</v>
      </c>
      <c r="Q114" s="113">
        <f t="shared" si="95"/>
        <v>0</v>
      </c>
      <c r="R114" s="154">
        <v>686</v>
      </c>
      <c r="S114" s="154">
        <v>453</v>
      </c>
      <c r="T114" s="154">
        <v>1598</v>
      </c>
      <c r="U114" s="154"/>
      <c r="V114" s="112">
        <f t="shared" si="92"/>
        <v>-0.33965014577259478</v>
      </c>
      <c r="W114" s="112">
        <f t="shared" si="92"/>
        <v>2.5275938189845473</v>
      </c>
      <c r="X114" s="112">
        <f t="shared" si="92"/>
        <v>0</v>
      </c>
      <c r="Y114" s="113">
        <f t="shared" si="96"/>
        <v>0</v>
      </c>
    </row>
    <row r="115" spans="1:25" s="15" customFormat="1" ht="11.25" x14ac:dyDescent="0.25">
      <c r="A115" s="109" t="s">
        <v>101</v>
      </c>
      <c r="B115" s="158">
        <v>1352</v>
      </c>
      <c r="C115" s="158">
        <v>1367</v>
      </c>
      <c r="D115" s="158">
        <v>768</v>
      </c>
      <c r="E115" s="158"/>
      <c r="F115" s="112">
        <f t="shared" si="87"/>
        <v>1.1094674556213047E-2</v>
      </c>
      <c r="G115" s="112">
        <f t="shared" si="87"/>
        <v>-0.43818580833942944</v>
      </c>
      <c r="H115" s="112">
        <f t="shared" si="87"/>
        <v>0</v>
      </c>
      <c r="I115" s="113">
        <f t="shared" si="93"/>
        <v>0</v>
      </c>
      <c r="J115" s="111">
        <f t="shared" si="88"/>
        <v>3240</v>
      </c>
      <c r="K115" s="111">
        <f t="shared" si="89"/>
        <v>2281</v>
      </c>
      <c r="L115" s="111">
        <f t="shared" si="90"/>
        <v>2229</v>
      </c>
      <c r="M115" s="111">
        <f t="shared" si="94"/>
        <v>0</v>
      </c>
      <c r="N115" s="112">
        <f t="shared" si="91"/>
        <v>-0.29598765432098761</v>
      </c>
      <c r="O115" s="112">
        <f t="shared" si="91"/>
        <v>-2.2797018851380968E-2</v>
      </c>
      <c r="P115" s="112">
        <f t="shared" si="91"/>
        <v>0</v>
      </c>
      <c r="Q115" s="113">
        <f t="shared" si="95"/>
        <v>0</v>
      </c>
      <c r="R115" s="154">
        <v>614</v>
      </c>
      <c r="S115" s="154">
        <v>599</v>
      </c>
      <c r="T115" s="154">
        <v>1160</v>
      </c>
      <c r="U115" s="154"/>
      <c r="V115" s="112">
        <f t="shared" si="92"/>
        <v>-2.4429967426710109E-2</v>
      </c>
      <c r="W115" s="112">
        <f t="shared" si="92"/>
        <v>0.93656093489148584</v>
      </c>
      <c r="X115" s="112">
        <f t="shared" si="92"/>
        <v>0</v>
      </c>
      <c r="Y115" s="113">
        <f t="shared" si="96"/>
        <v>0</v>
      </c>
    </row>
    <row r="116" spans="1:25" s="15" customFormat="1" ht="12" thickBot="1" x14ac:dyDescent="0.3">
      <c r="A116" s="109" t="s">
        <v>102</v>
      </c>
      <c r="B116" s="160">
        <v>1814</v>
      </c>
      <c r="C116" s="160">
        <v>1511</v>
      </c>
      <c r="D116" s="160">
        <v>659</v>
      </c>
      <c r="E116" s="160"/>
      <c r="F116" s="120">
        <f t="shared" si="87"/>
        <v>-0.16703417861080483</v>
      </c>
      <c r="G116" s="120">
        <f t="shared" si="87"/>
        <v>-0.56386499007279944</v>
      </c>
      <c r="H116" s="120">
        <f t="shared" si="87"/>
        <v>0</v>
      </c>
      <c r="I116" s="113">
        <f>IF(E116=0,,E116/E115-1)</f>
        <v>0</v>
      </c>
      <c r="J116" s="119">
        <f t="shared" si="88"/>
        <v>2685</v>
      </c>
      <c r="K116" s="111">
        <f t="shared" si="89"/>
        <v>2632</v>
      </c>
      <c r="L116" s="111">
        <f t="shared" si="90"/>
        <v>2117</v>
      </c>
      <c r="M116" s="111">
        <f t="shared" si="94"/>
        <v>0</v>
      </c>
      <c r="N116" s="120">
        <f t="shared" si="91"/>
        <v>-1.9739292364990724E-2</v>
      </c>
      <c r="O116" s="120">
        <f t="shared" si="91"/>
        <v>-0.19566869300911849</v>
      </c>
      <c r="P116" s="112">
        <f>IF(M116=0,,M116/L116-1)</f>
        <v>0</v>
      </c>
      <c r="Q116" s="113">
        <f t="shared" si="95"/>
        <v>0</v>
      </c>
      <c r="R116" s="180">
        <v>780</v>
      </c>
      <c r="S116" s="180">
        <v>709</v>
      </c>
      <c r="T116" s="180">
        <v>1097</v>
      </c>
      <c r="U116" s="180"/>
      <c r="V116" s="120">
        <f t="shared" si="92"/>
        <v>-9.1025641025641035E-2</v>
      </c>
      <c r="W116" s="120">
        <f t="shared" si="92"/>
        <v>0.54724964739069115</v>
      </c>
      <c r="X116" s="112">
        <f>IF(U116=0,,U116/T116-1)</f>
        <v>0</v>
      </c>
      <c r="Y116" s="113">
        <f t="shared" si="96"/>
        <v>0</v>
      </c>
    </row>
    <row r="117" spans="1:25" s="15" customFormat="1" ht="11.25" x14ac:dyDescent="0.25">
      <c r="A117" s="98" t="s">
        <v>103</v>
      </c>
      <c r="B117" s="123">
        <f>SUM(B105:B116)</f>
        <v>20107</v>
      </c>
      <c r="C117" s="123">
        <f>SUM(C105:C116)</f>
        <v>18623</v>
      </c>
      <c r="D117" s="123">
        <f>SUM(D105:D116)</f>
        <v>19779</v>
      </c>
      <c r="E117" s="123">
        <f>SUM(E105:E116)</f>
        <v>844</v>
      </c>
      <c r="F117" s="125">
        <f>((C117)/(B117))-1</f>
        <v>-7.3805142487690878E-2</v>
      </c>
      <c r="G117" s="125">
        <f>((D117)/(C117))-1</f>
        <v>6.20737797347366E-2</v>
      </c>
      <c r="H117" s="125">
        <f>((E118)/(D118))-1</f>
        <v>-0.62605228178998673</v>
      </c>
      <c r="I117" s="126"/>
      <c r="J117" s="123">
        <f>SUM(J105:J116)</f>
        <v>29901</v>
      </c>
      <c r="K117" s="123">
        <f>SUM(K105:K116)</f>
        <v>25382</v>
      </c>
      <c r="L117" s="123">
        <f>SUM(L105:L116)</f>
        <v>26728</v>
      </c>
      <c r="M117" s="123">
        <f>SUM(M105:M116)</f>
        <v>1143</v>
      </c>
      <c r="N117" s="125">
        <f>((K117)/(J117))-1</f>
        <v>-0.15113206916156652</v>
      </c>
      <c r="O117" s="125">
        <f>((L117)/(K117))-1</f>
        <v>5.3029706090930606E-2</v>
      </c>
      <c r="P117" s="125">
        <f>((M118)/(L118))-1</f>
        <v>-0.50109122653862936</v>
      </c>
      <c r="Q117" s="126"/>
      <c r="R117" s="123">
        <f>SUM(R105:R116)</f>
        <v>9342</v>
      </c>
      <c r="S117" s="123">
        <f>SUM(S105:S116)</f>
        <v>6281</v>
      </c>
      <c r="T117" s="123">
        <f>SUM(T105:T116)</f>
        <v>11862</v>
      </c>
      <c r="U117" s="123">
        <f>SUM(U105:U116)</f>
        <v>934</v>
      </c>
      <c r="V117" s="125">
        <f>((S117)/(R117))-1</f>
        <v>-0.3276600299721687</v>
      </c>
      <c r="W117" s="125">
        <f>((T117)/(S117))-1</f>
        <v>0.88855277822002865</v>
      </c>
      <c r="X117" s="125">
        <f>((U118)/(T118))-1</f>
        <v>0.38370370370370366</v>
      </c>
      <c r="Y117" s="126"/>
    </row>
    <row r="118" spans="1:25" s="15" customFormat="1" ht="12" thickBot="1" x14ac:dyDescent="0.3">
      <c r="A118" s="130" t="s">
        <v>104</v>
      </c>
      <c r="B118" s="135">
        <f>SUM(B105)</f>
        <v>1499</v>
      </c>
      <c r="C118" s="135">
        <f>SUM(C105)</f>
        <v>1628</v>
      </c>
      <c r="D118" s="135">
        <f>SUM(D105)</f>
        <v>2257</v>
      </c>
      <c r="E118" s="135">
        <f>SUM(E105)</f>
        <v>844</v>
      </c>
      <c r="F118" s="132"/>
      <c r="G118" s="132"/>
      <c r="H118" s="132"/>
      <c r="I118" s="134"/>
      <c r="J118" s="135">
        <f>SUM(J105)</f>
        <v>2513</v>
      </c>
      <c r="K118" s="135">
        <f>SUM(K105)</f>
        <v>1734</v>
      </c>
      <c r="L118" s="135">
        <f>SUM(L105)</f>
        <v>2291</v>
      </c>
      <c r="M118" s="135">
        <f>SUM(M105)</f>
        <v>1143</v>
      </c>
      <c r="N118" s="132"/>
      <c r="O118" s="132"/>
      <c r="P118" s="132"/>
      <c r="Q118" s="134"/>
      <c r="R118" s="135">
        <f>SUM(R105)</f>
        <v>669</v>
      </c>
      <c r="S118" s="135">
        <f>SUM(S105)</f>
        <v>610</v>
      </c>
      <c r="T118" s="135">
        <f>SUM(T105)</f>
        <v>675</v>
      </c>
      <c r="U118" s="135">
        <f>SUM(U105)</f>
        <v>934</v>
      </c>
      <c r="V118" s="132"/>
      <c r="W118" s="132"/>
      <c r="X118" s="132"/>
      <c r="Y118" s="134"/>
    </row>
    <row r="119" spans="1:25" s="15" customFormat="1" ht="11.25" x14ac:dyDescent="0.25">
      <c r="A119" s="170"/>
      <c r="B119" s="16"/>
      <c r="C119" s="16"/>
      <c r="D119" s="16"/>
      <c r="E119" s="16"/>
      <c r="F119" s="143"/>
      <c r="G119" s="143"/>
      <c r="H119" s="143"/>
      <c r="I119" s="143"/>
    </row>
    <row r="120" spans="1:25" s="15" customFormat="1" ht="12" thickBot="1" x14ac:dyDescent="0.3"/>
    <row r="121" spans="1:25" s="15" customFormat="1" ht="16.5" customHeight="1" x14ac:dyDescent="0.25">
      <c r="B121" s="181" t="s">
        <v>168</v>
      </c>
      <c r="C121" s="182"/>
      <c r="D121" s="182"/>
      <c r="E121" s="183"/>
      <c r="S121" s="184"/>
    </row>
    <row r="122" spans="1:25" s="15" customFormat="1" ht="25.5" customHeight="1" thickBot="1" x14ac:dyDescent="0.3">
      <c r="B122" s="185" t="s">
        <v>169</v>
      </c>
      <c r="C122" s="186" t="s">
        <v>170</v>
      </c>
      <c r="D122" s="186" t="s">
        <v>171</v>
      </c>
      <c r="E122" s="187" t="s">
        <v>172</v>
      </c>
      <c r="Q122" s="184"/>
      <c r="S122" s="184"/>
    </row>
    <row r="123" spans="1:25" s="15" customFormat="1" ht="11.25" x14ac:dyDescent="0.25">
      <c r="B123" s="188">
        <v>40179</v>
      </c>
      <c r="C123" s="189">
        <v>605659</v>
      </c>
      <c r="D123" s="190">
        <v>532</v>
      </c>
      <c r="E123" s="191">
        <f t="shared" ref="E123:E129" si="97">C123/D123</f>
        <v>1138.4567669172932</v>
      </c>
    </row>
    <row r="124" spans="1:25" s="15" customFormat="1" ht="13.5" customHeight="1" x14ac:dyDescent="0.25">
      <c r="A124" s="141"/>
      <c r="B124" s="188">
        <v>40544</v>
      </c>
      <c r="C124" s="192">
        <v>705648</v>
      </c>
      <c r="D124" s="193">
        <v>491</v>
      </c>
      <c r="E124" s="194">
        <f t="shared" si="97"/>
        <v>1437.1649694501018</v>
      </c>
    </row>
    <row r="125" spans="1:25" s="15" customFormat="1" ht="11.25" x14ac:dyDescent="0.25">
      <c r="B125" s="188">
        <v>40909</v>
      </c>
      <c r="C125" s="192">
        <v>817434</v>
      </c>
      <c r="D125" s="193">
        <v>445</v>
      </c>
      <c r="E125" s="194">
        <f t="shared" si="97"/>
        <v>1836.9303370786517</v>
      </c>
    </row>
    <row r="126" spans="1:25" s="15" customFormat="1" ht="11.25" x14ac:dyDescent="0.25">
      <c r="B126" s="188">
        <v>41275</v>
      </c>
      <c r="C126" s="192">
        <v>872812</v>
      </c>
      <c r="D126" s="193">
        <v>443</v>
      </c>
      <c r="E126" s="194">
        <f t="shared" si="97"/>
        <v>1970.2302483069977</v>
      </c>
    </row>
    <row r="127" spans="1:25" s="15" customFormat="1" ht="11.25" x14ac:dyDescent="0.25">
      <c r="A127" s="195"/>
      <c r="B127" s="188">
        <v>41640</v>
      </c>
      <c r="C127" s="192">
        <v>781291</v>
      </c>
      <c r="D127" s="193">
        <v>424</v>
      </c>
      <c r="E127" s="194">
        <f t="shared" si="97"/>
        <v>1842.6674528301887</v>
      </c>
      <c r="F127" s="195"/>
      <c r="G127" s="195"/>
    </row>
    <row r="128" spans="1:25" s="15" customFormat="1" ht="11.25" x14ac:dyDescent="0.25">
      <c r="B128" s="188">
        <v>42005</v>
      </c>
      <c r="C128" s="192">
        <v>758219</v>
      </c>
      <c r="D128" s="193">
        <v>441</v>
      </c>
      <c r="E128" s="194">
        <f t="shared" si="97"/>
        <v>1719.3174603174602</v>
      </c>
    </row>
    <row r="129" spans="2:12" s="15" customFormat="1" ht="11.25" x14ac:dyDescent="0.25">
      <c r="B129" s="188">
        <v>42370</v>
      </c>
      <c r="C129" s="192">
        <v>792840</v>
      </c>
      <c r="D129" s="193">
        <v>435</v>
      </c>
      <c r="E129" s="194">
        <f t="shared" si="97"/>
        <v>1822.6206896551723</v>
      </c>
    </row>
    <row r="130" spans="2:12" s="15" customFormat="1" ht="11.25" x14ac:dyDescent="0.25">
      <c r="B130" s="188">
        <v>42736</v>
      </c>
      <c r="C130" s="192">
        <v>796087</v>
      </c>
      <c r="D130" s="193">
        <v>417</v>
      </c>
      <c r="E130" s="194">
        <f>C130/D130</f>
        <v>1909.0815347721823</v>
      </c>
    </row>
    <row r="131" spans="2:12" x14ac:dyDescent="0.25">
      <c r="B131" s="188">
        <v>43101</v>
      </c>
      <c r="C131" s="192">
        <v>816345</v>
      </c>
      <c r="D131" s="193">
        <v>383</v>
      </c>
      <c r="E131" s="194">
        <f>C131/D131</f>
        <v>2131.4490861618797</v>
      </c>
      <c r="H131" s="15"/>
      <c r="I131" s="15"/>
      <c r="J131" s="15"/>
      <c r="K131" s="15"/>
      <c r="L131" s="15"/>
    </row>
    <row r="132" spans="2:12" ht="13.5" thickBot="1" x14ac:dyDescent="0.3">
      <c r="B132" s="188">
        <v>43466</v>
      </c>
      <c r="C132" s="196">
        <f>AC97</f>
        <v>67491</v>
      </c>
      <c r="D132" s="197">
        <v>29</v>
      </c>
      <c r="E132" s="198">
        <f>C132/D132</f>
        <v>2327.2758620689656</v>
      </c>
      <c r="H132" s="15"/>
      <c r="I132" s="15"/>
      <c r="J132" s="15"/>
      <c r="K132" s="15"/>
      <c r="L132" s="15"/>
    </row>
  </sheetData>
  <dataConsolidate/>
  <mergeCells count="30">
    <mergeCell ref="B121:E121"/>
    <mergeCell ref="B82:I82"/>
    <mergeCell ref="J82:Q82"/>
    <mergeCell ref="R82:Y82"/>
    <mergeCell ref="Z82:AI82"/>
    <mergeCell ref="B103:I103"/>
    <mergeCell ref="J103:Q103"/>
    <mergeCell ref="R103:Y103"/>
    <mergeCell ref="AH6:AJ6"/>
    <mergeCell ref="A60:O60"/>
    <mergeCell ref="B62:I62"/>
    <mergeCell ref="J62:Q62"/>
    <mergeCell ref="R62:Y62"/>
    <mergeCell ref="Z62:AG62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4:BB76 AT64:AV77 AI78:AK78 V101:X101 Q101 D101:F101 I101:L101 F64:I77 N64:Q77 AP78:AR78 AN69:AP77 V64:Y77 AD64:AJ77 F86:F90 F92:F94 G86:G94 F95:G95 F96:I97 F84:I85 H86:I95 N84:Q97 V84:Y97 AD84:AG97 AI84:AI97 F105:I119 N105:Q118 V105:Y118">
    <cfRule type="cellIs" dxfId="66" priority="41" stopIfTrue="1" operator="greaterThan">
      <formula>0</formula>
    </cfRule>
    <cfRule type="cellIs" dxfId="65" priority="42" stopIfTrue="1" operator="lessThan">
      <formula>0</formula>
    </cfRule>
    <cfRule type="cellIs" dxfId="64" priority="43" stopIfTrue="1" operator="equal">
      <formula>0</formula>
    </cfRule>
  </conditionalFormatting>
  <conditionalFormatting sqref="R103 E122 B103 B82 C129:D129 B122:D128">
    <cfRule type="cellIs" dxfId="63" priority="40" stopIfTrue="1" operator="lessThan">
      <formula>0</formula>
    </cfRule>
  </conditionalFormatting>
  <conditionalFormatting sqref="R84:U95">
    <cfRule type="top10" dxfId="62" priority="39" stopIfTrue="1" rank="1"/>
  </conditionalFormatting>
  <conditionalFormatting sqref="K64:M75">
    <cfRule type="top10" dxfId="61" priority="38" stopIfTrue="1" rank="1"/>
  </conditionalFormatting>
  <conditionalFormatting sqref="R84:R95">
    <cfRule type="top10" dxfId="60" priority="37" stopIfTrue="1" rank="1"/>
  </conditionalFormatting>
  <conditionalFormatting sqref="J105:M116">
    <cfRule type="top10" dxfId="59" priority="36" rank="1"/>
  </conditionalFormatting>
  <conditionalFormatting sqref="K64:M75">
    <cfRule type="top10" dxfId="58" priority="35" rank="1"/>
  </conditionalFormatting>
  <conditionalFormatting sqref="R84:U95">
    <cfRule type="top10" dxfId="57" priority="44" rank="1"/>
  </conditionalFormatting>
  <conditionalFormatting sqref="Z64:AC75">
    <cfRule type="top10" dxfId="56" priority="34" rank="1"/>
  </conditionalFormatting>
  <conditionalFormatting sqref="J84:J95">
    <cfRule type="top10" dxfId="55" priority="33" stopIfTrue="1" rank="1"/>
  </conditionalFormatting>
  <conditionalFormatting sqref="R84:U95">
    <cfRule type="top10" dxfId="54" priority="32" rank="1"/>
  </conditionalFormatting>
  <conditionalFormatting sqref="B105:E116">
    <cfRule type="top10" dxfId="53" priority="31" rank="1"/>
  </conditionalFormatting>
  <conditionalFormatting sqref="J105:K116">
    <cfRule type="top10" dxfId="52" priority="30" rank="1"/>
  </conditionalFormatting>
  <conditionalFormatting sqref="R105:U116">
    <cfRule type="top10" dxfId="51" priority="29" rank="1"/>
  </conditionalFormatting>
  <conditionalFormatting sqref="K64:M75">
    <cfRule type="top10" dxfId="50" priority="45" rank="1"/>
    <cfRule type="top10" dxfId="49" priority="46" rank="1"/>
  </conditionalFormatting>
  <conditionalFormatting sqref="R84:S95">
    <cfRule type="top10" dxfId="48" priority="47" rank="1"/>
  </conditionalFormatting>
  <conditionalFormatting sqref="J105:M116">
    <cfRule type="top10" dxfId="47" priority="48" rank="1"/>
    <cfRule type="top10" dxfId="46" priority="49" stopIfTrue="1" rank="1"/>
  </conditionalFormatting>
  <conditionalFormatting sqref="J105:M116">
    <cfRule type="top10" dxfId="45" priority="50" rank="1"/>
  </conditionalFormatting>
  <conditionalFormatting sqref="J64:J75">
    <cfRule type="top10" dxfId="44" priority="26" stopIfTrue="1" rank="1"/>
  </conditionalFormatting>
  <conditionalFormatting sqref="J64:J75">
    <cfRule type="top10" dxfId="43" priority="27" rank="1"/>
    <cfRule type="top10" dxfId="42" priority="28" rank="1"/>
  </conditionalFormatting>
  <conditionalFormatting sqref="J64:J75">
    <cfRule type="top10" dxfId="41" priority="25" rank="1"/>
  </conditionalFormatting>
  <conditionalFormatting sqref="S84:U95">
    <cfRule type="top10" dxfId="40" priority="24" stopIfTrue="1" rank="1"/>
  </conditionalFormatting>
  <conditionalFormatting sqref="K84:M95">
    <cfRule type="top10" dxfId="39" priority="21" stopIfTrue="1" rank="1"/>
  </conditionalFormatting>
  <conditionalFormatting sqref="K84:M95">
    <cfRule type="top10" dxfId="38" priority="22" rank="1"/>
  </conditionalFormatting>
  <conditionalFormatting sqref="K84:M95">
    <cfRule type="top10" dxfId="37" priority="20" rank="1"/>
  </conditionalFormatting>
  <conditionalFormatting sqref="K84:K95">
    <cfRule type="top10" dxfId="36" priority="23" rank="1"/>
  </conditionalFormatting>
  <conditionalFormatting sqref="K84:K95">
    <cfRule type="top10" dxfId="35" priority="19" stopIfTrue="1" rank="1"/>
  </conditionalFormatting>
  <conditionalFormatting sqref="B84:D95">
    <cfRule type="top10" dxfId="34" priority="18" rank="1"/>
  </conditionalFormatting>
  <conditionalFormatting sqref="C64:E75">
    <cfRule type="top10" dxfId="33" priority="17" rank="1"/>
  </conditionalFormatting>
  <conditionalFormatting sqref="K64:M75">
    <cfRule type="top10" dxfId="32" priority="16" rank="1"/>
  </conditionalFormatting>
  <conditionalFormatting sqref="AA64:AC75">
    <cfRule type="top10" dxfId="31" priority="15" rank="1"/>
  </conditionalFormatting>
  <conditionalFormatting sqref="C84:D95">
    <cfRule type="top10" dxfId="30" priority="14" percent="1" rank="1"/>
  </conditionalFormatting>
  <conditionalFormatting sqref="C105:E116">
    <cfRule type="top10" dxfId="29" priority="13" rank="1"/>
  </conditionalFormatting>
  <conditionalFormatting sqref="K105:M116">
    <cfRule type="top10" dxfId="28" priority="12" rank="1"/>
  </conditionalFormatting>
  <conditionalFormatting sqref="S105:U116">
    <cfRule type="top10" dxfId="27" priority="11" rank="1"/>
  </conditionalFormatting>
  <conditionalFormatting sqref="L84:M95">
    <cfRule type="top10" dxfId="26" priority="10" rank="1"/>
  </conditionalFormatting>
  <conditionalFormatting sqref="L84:M95">
    <cfRule type="top10" dxfId="25" priority="9" stopIfTrue="1" rank="1"/>
  </conditionalFormatting>
  <conditionalFormatting sqref="T84:U95">
    <cfRule type="top10" dxfId="24" priority="8" rank="1"/>
  </conditionalFormatting>
  <conditionalFormatting sqref="L105:M116">
    <cfRule type="top10" dxfId="23" priority="7" rank="1"/>
  </conditionalFormatting>
  <conditionalFormatting sqref="C130:D130">
    <cfRule type="cellIs" dxfId="22" priority="6" stopIfTrue="1" operator="lessThan">
      <formula>0</formula>
    </cfRule>
  </conditionalFormatting>
  <conditionalFormatting sqref="B129:B132">
    <cfRule type="cellIs" dxfId="21" priority="5" stopIfTrue="1" operator="lessThan">
      <formula>0</formula>
    </cfRule>
  </conditionalFormatting>
  <conditionalFormatting sqref="B64:E75">
    <cfRule type="top10" dxfId="20" priority="51" rank="1"/>
  </conditionalFormatting>
  <conditionalFormatting sqref="B64:E75">
    <cfRule type="top10" dxfId="19" priority="52" stopIfTrue="1" rank="1"/>
  </conditionalFormatting>
  <conditionalFormatting sqref="B64:E75">
    <cfRule type="top10" dxfId="18" priority="53" rank="1"/>
    <cfRule type="top10" dxfId="17" priority="54" rank="1"/>
  </conditionalFormatting>
  <conditionalFormatting sqref="R64:U75">
    <cfRule type="top10" dxfId="16" priority="55" stopIfTrue="1" rank="1"/>
  </conditionalFormatting>
  <conditionalFormatting sqref="R64:U75">
    <cfRule type="top10" dxfId="15" priority="56" rank="1"/>
    <cfRule type="top10" dxfId="14" priority="57" rank="1"/>
  </conditionalFormatting>
  <conditionalFormatting sqref="Z64:AC75">
    <cfRule type="top10" dxfId="13" priority="58" rank="1"/>
  </conditionalFormatting>
  <conditionalFormatting sqref="J84:J95">
    <cfRule type="top10" dxfId="12" priority="59" rank="1"/>
    <cfRule type="top10" dxfId="11" priority="60" rank="1"/>
  </conditionalFormatting>
  <conditionalFormatting sqref="B84:D95">
    <cfRule type="top10" dxfId="10" priority="61" rank="1"/>
  </conditionalFormatting>
  <conditionalFormatting sqref="Z84:AC95">
    <cfRule type="top10" dxfId="9" priority="62" rank="1"/>
  </conditionalFormatting>
  <conditionalFormatting sqref="Z84:AC95">
    <cfRule type="top10" dxfId="8" priority="63" rank="1"/>
  </conditionalFormatting>
  <conditionalFormatting sqref="E84:E95">
    <cfRule type="top10" dxfId="7" priority="3" rank="1"/>
  </conditionalFormatting>
  <conditionalFormatting sqref="E84:E95">
    <cfRule type="top10" dxfId="6" priority="2" percent="1" rank="1"/>
  </conditionalFormatting>
  <conditionalFormatting sqref="E84:E95">
    <cfRule type="top10" dxfId="5" priority="4" rank="1"/>
  </conditionalFormatting>
  <conditionalFormatting sqref="B105:E116">
    <cfRule type="top10" dxfId="4" priority="64" rank="1"/>
  </conditionalFormatting>
  <conditionalFormatting sqref="R105:U116">
    <cfRule type="top10" dxfId="3" priority="65" stopIfTrue="1" rank="1"/>
  </conditionalFormatting>
  <conditionalFormatting sqref="R105:U116">
    <cfRule type="top10" dxfId="2" priority="66" rank="1"/>
    <cfRule type="top10" dxfId="1" priority="67" rank="1"/>
  </conditionalFormatting>
  <conditionalFormatting sqref="C131:D132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2019-02-03T12:57:10Z</dcterms:created>
  <dcterms:modified xsi:type="dcterms:W3CDTF">2019-02-03T12:58:21Z</dcterms:modified>
</cp:coreProperties>
</file>