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erminal.sharepoint.com/sites/CommercialStars/Shared Documents/General/3. Business Development/5. Reporting/1. Monthly Reporting/2022/082022/"/>
    </mc:Choice>
  </mc:AlternateContent>
  <xr:revisionPtr revIDLastSave="0" documentId="8_{3CC16939-AD09-40F0-8573-7A46B94267DF}" xr6:coauthVersionLast="47" xr6:coauthVersionMax="47" xr10:uidLastSave="{00000000-0000-0000-0000-000000000000}"/>
  <bookViews>
    <workbookView xWindow="-120" yWindow="-120" windowWidth="29040" windowHeight="15840" xr2:uid="{43AC0A6F-E688-4DC0-AD48-0A959B9C1543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6" i="1"/>
  <c r="E125" i="1"/>
  <c r="E124" i="1"/>
  <c r="E123" i="1"/>
  <c r="AB118" i="1"/>
  <c r="AA118" i="1"/>
  <c r="Z118" i="1"/>
  <c r="T118" i="1"/>
  <c r="S118" i="1"/>
  <c r="R118" i="1"/>
  <c r="E118" i="1"/>
  <c r="D118" i="1"/>
  <c r="C118" i="1"/>
  <c r="B118" i="1"/>
  <c r="AB117" i="1"/>
  <c r="AA117" i="1"/>
  <c r="Z117" i="1"/>
  <c r="T117" i="1"/>
  <c r="S117" i="1"/>
  <c r="W117" i="1" s="1"/>
  <c r="R117" i="1"/>
  <c r="H117" i="1"/>
  <c r="E117" i="1"/>
  <c r="D117" i="1"/>
  <c r="C117" i="1"/>
  <c r="F117" i="1" s="1"/>
  <c r="B117" i="1"/>
  <c r="Y116" i="1"/>
  <c r="X116" i="1"/>
  <c r="W116" i="1"/>
  <c r="V116" i="1"/>
  <c r="Q116" i="1"/>
  <c r="P116" i="1"/>
  <c r="L116" i="1"/>
  <c r="O116" i="1" s="1"/>
  <c r="K116" i="1"/>
  <c r="N116" i="1" s="1"/>
  <c r="J116" i="1"/>
  <c r="I116" i="1"/>
  <c r="H116" i="1"/>
  <c r="G116" i="1"/>
  <c r="F116" i="1"/>
  <c r="Y115" i="1"/>
  <c r="X115" i="1"/>
  <c r="W115" i="1"/>
  <c r="V115" i="1"/>
  <c r="Q115" i="1"/>
  <c r="P115" i="1"/>
  <c r="L115" i="1"/>
  <c r="K115" i="1"/>
  <c r="N115" i="1" s="1"/>
  <c r="J115" i="1"/>
  <c r="I115" i="1"/>
  <c r="H115" i="1"/>
  <c r="G115" i="1"/>
  <c r="F115" i="1"/>
  <c r="Y114" i="1"/>
  <c r="X114" i="1"/>
  <c r="W114" i="1"/>
  <c r="V114" i="1"/>
  <c r="Q114" i="1"/>
  <c r="P114" i="1"/>
  <c r="O114" i="1"/>
  <c r="L114" i="1"/>
  <c r="K114" i="1"/>
  <c r="J114" i="1"/>
  <c r="N114" i="1" s="1"/>
  <c r="I114" i="1"/>
  <c r="H114" i="1"/>
  <c r="G114" i="1"/>
  <c r="F114" i="1"/>
  <c r="Y113" i="1"/>
  <c r="X113" i="1"/>
  <c r="W113" i="1"/>
  <c r="V113" i="1"/>
  <c r="Q113" i="1"/>
  <c r="P113" i="1"/>
  <c r="N113" i="1"/>
  <c r="L113" i="1"/>
  <c r="O113" i="1" s="1"/>
  <c r="K113" i="1"/>
  <c r="J113" i="1"/>
  <c r="I113" i="1"/>
  <c r="H113" i="1"/>
  <c r="G113" i="1"/>
  <c r="F113" i="1"/>
  <c r="Y112" i="1"/>
  <c r="W112" i="1"/>
  <c r="V112" i="1"/>
  <c r="U112" i="1"/>
  <c r="X112" i="1" s="1"/>
  <c r="M112" i="1"/>
  <c r="Q112" i="1" s="1"/>
  <c r="L112" i="1"/>
  <c r="O112" i="1" s="1"/>
  <c r="K112" i="1"/>
  <c r="J112" i="1"/>
  <c r="N112" i="1" s="1"/>
  <c r="I112" i="1"/>
  <c r="H112" i="1"/>
  <c r="G112" i="1"/>
  <c r="F112" i="1"/>
  <c r="X111" i="1"/>
  <c r="W111" i="1"/>
  <c r="V111" i="1"/>
  <c r="U111" i="1"/>
  <c r="Y111" i="1" s="1"/>
  <c r="M111" i="1"/>
  <c r="P111" i="1" s="1"/>
  <c r="L111" i="1"/>
  <c r="K111" i="1"/>
  <c r="N111" i="1" s="1"/>
  <c r="J111" i="1"/>
  <c r="I111" i="1"/>
  <c r="H111" i="1"/>
  <c r="G111" i="1"/>
  <c r="F111" i="1"/>
  <c r="W110" i="1"/>
  <c r="V110" i="1"/>
  <c r="U110" i="1"/>
  <c r="X110" i="1" s="1"/>
  <c r="M110" i="1"/>
  <c r="Q110" i="1" s="1"/>
  <c r="L110" i="1"/>
  <c r="O110" i="1" s="1"/>
  <c r="K110" i="1"/>
  <c r="J110" i="1"/>
  <c r="N110" i="1" s="1"/>
  <c r="I110" i="1"/>
  <c r="H110" i="1"/>
  <c r="G110" i="1"/>
  <c r="F110" i="1"/>
  <c r="X109" i="1"/>
  <c r="W109" i="1"/>
  <c r="V109" i="1"/>
  <c r="U109" i="1"/>
  <c r="Q109" i="1"/>
  <c r="M109" i="1"/>
  <c r="P109" i="1" s="1"/>
  <c r="L109" i="1"/>
  <c r="K109" i="1"/>
  <c r="N109" i="1" s="1"/>
  <c r="J109" i="1"/>
  <c r="I109" i="1"/>
  <c r="H109" i="1"/>
  <c r="G109" i="1"/>
  <c r="F109" i="1"/>
  <c r="W108" i="1"/>
  <c r="V108" i="1"/>
  <c r="U108" i="1"/>
  <c r="M108" i="1"/>
  <c r="Q108" i="1" s="1"/>
  <c r="L108" i="1"/>
  <c r="O108" i="1" s="1"/>
  <c r="K108" i="1"/>
  <c r="J108" i="1"/>
  <c r="N108" i="1" s="1"/>
  <c r="I108" i="1"/>
  <c r="H108" i="1"/>
  <c r="G108" i="1"/>
  <c r="F108" i="1"/>
  <c r="X107" i="1"/>
  <c r="W107" i="1"/>
  <c r="V107" i="1"/>
  <c r="U107" i="1"/>
  <c r="Y107" i="1" s="1"/>
  <c r="O107" i="1"/>
  <c r="M107" i="1"/>
  <c r="P107" i="1" s="1"/>
  <c r="L107" i="1"/>
  <c r="K107" i="1"/>
  <c r="N107" i="1" s="1"/>
  <c r="J107" i="1"/>
  <c r="I107" i="1"/>
  <c r="H107" i="1"/>
  <c r="G107" i="1"/>
  <c r="F107" i="1"/>
  <c r="W106" i="1"/>
  <c r="V106" i="1"/>
  <c r="U106" i="1"/>
  <c r="X106" i="1" s="1"/>
  <c r="M106" i="1"/>
  <c r="L106" i="1"/>
  <c r="K106" i="1"/>
  <c r="J106" i="1"/>
  <c r="N106" i="1" s="1"/>
  <c r="I106" i="1"/>
  <c r="H106" i="1"/>
  <c r="G106" i="1"/>
  <c r="F106" i="1"/>
  <c r="X105" i="1"/>
  <c r="W105" i="1"/>
  <c r="V105" i="1"/>
  <c r="U105" i="1"/>
  <c r="Y105" i="1" s="1"/>
  <c r="M105" i="1"/>
  <c r="L105" i="1"/>
  <c r="K105" i="1"/>
  <c r="J105" i="1"/>
  <c r="I105" i="1"/>
  <c r="H105" i="1"/>
  <c r="G105" i="1"/>
  <c r="F105" i="1"/>
  <c r="AH97" i="1"/>
  <c r="AH96" i="1"/>
  <c r="AI95" i="1"/>
  <c r="AG95" i="1"/>
  <c r="AF95" i="1"/>
  <c r="Y95" i="1"/>
  <c r="X95" i="1"/>
  <c r="Q95" i="1"/>
  <c r="P95" i="1"/>
  <c r="O95" i="1"/>
  <c r="L95" i="1"/>
  <c r="K95" i="1"/>
  <c r="N95" i="1" s="1"/>
  <c r="J95" i="1"/>
  <c r="I95" i="1"/>
  <c r="H95" i="1"/>
  <c r="AI94" i="1"/>
  <c r="AG94" i="1"/>
  <c r="AF94" i="1"/>
  <c r="Y94" i="1"/>
  <c r="X94" i="1"/>
  <c r="Q94" i="1"/>
  <c r="P94" i="1"/>
  <c r="L94" i="1"/>
  <c r="O94" i="1" s="1"/>
  <c r="K94" i="1"/>
  <c r="N94" i="1" s="1"/>
  <c r="J94" i="1"/>
  <c r="I94" i="1"/>
  <c r="H94" i="1"/>
  <c r="AI93" i="1"/>
  <c r="AG93" i="1"/>
  <c r="AF93" i="1"/>
  <c r="Y93" i="1"/>
  <c r="X93" i="1"/>
  <c r="Q93" i="1"/>
  <c r="P93" i="1"/>
  <c r="L93" i="1"/>
  <c r="O93" i="1" s="1"/>
  <c r="K93" i="1"/>
  <c r="N93" i="1" s="1"/>
  <c r="J93" i="1"/>
  <c r="I93" i="1"/>
  <c r="H93" i="1"/>
  <c r="AI92" i="1"/>
  <c r="AG92" i="1"/>
  <c r="AF92" i="1"/>
  <c r="Y92" i="1"/>
  <c r="X92" i="1"/>
  <c r="Q92" i="1"/>
  <c r="P92" i="1"/>
  <c r="N92" i="1"/>
  <c r="L92" i="1"/>
  <c r="O92" i="1" s="1"/>
  <c r="K92" i="1"/>
  <c r="J92" i="1"/>
  <c r="I92" i="1"/>
  <c r="H92" i="1"/>
  <c r="P91" i="1"/>
  <c r="M91" i="1"/>
  <c r="L91" i="1"/>
  <c r="O91" i="1" s="1"/>
  <c r="K91" i="1"/>
  <c r="N91" i="1" s="1"/>
  <c r="J91" i="1"/>
  <c r="Q90" i="1"/>
  <c r="M90" i="1"/>
  <c r="P90" i="1" s="1"/>
  <c r="L90" i="1"/>
  <c r="K90" i="1"/>
  <c r="O90" i="1" s="1"/>
  <c r="J90" i="1"/>
  <c r="N90" i="1" s="1"/>
  <c r="M89" i="1"/>
  <c r="Q89" i="1" s="1"/>
  <c r="L89" i="1"/>
  <c r="P89" i="1" s="1"/>
  <c r="K89" i="1"/>
  <c r="O89" i="1" s="1"/>
  <c r="J89" i="1"/>
  <c r="N89" i="1" s="1"/>
  <c r="M88" i="1"/>
  <c r="P88" i="1" s="1"/>
  <c r="L88" i="1"/>
  <c r="K88" i="1"/>
  <c r="O88" i="1" s="1"/>
  <c r="J88" i="1"/>
  <c r="N88" i="1" s="1"/>
  <c r="M87" i="1"/>
  <c r="P87" i="1" s="1"/>
  <c r="L87" i="1"/>
  <c r="K87" i="1"/>
  <c r="N87" i="1" s="1"/>
  <c r="J87" i="1"/>
  <c r="P86" i="1"/>
  <c r="M86" i="1"/>
  <c r="L86" i="1"/>
  <c r="O86" i="1" s="1"/>
  <c r="K86" i="1"/>
  <c r="N86" i="1" s="1"/>
  <c r="J86" i="1"/>
  <c r="M85" i="1"/>
  <c r="P85" i="1" s="1"/>
  <c r="L85" i="1"/>
  <c r="O85" i="1" s="1"/>
  <c r="K85" i="1"/>
  <c r="N85" i="1" s="1"/>
  <c r="J85" i="1"/>
  <c r="Q84" i="1"/>
  <c r="M84" i="1"/>
  <c r="L84" i="1"/>
  <c r="O84" i="1" s="1"/>
  <c r="K84" i="1"/>
  <c r="N84" i="1" s="1"/>
  <c r="J84" i="1"/>
  <c r="AG75" i="1"/>
  <c r="AF75" i="1"/>
  <c r="Y75" i="1"/>
  <c r="X75" i="1"/>
  <c r="Q75" i="1"/>
  <c r="P75" i="1"/>
  <c r="I75" i="1"/>
  <c r="H75" i="1"/>
  <c r="AG74" i="1"/>
  <c r="AF74" i="1"/>
  <c r="Y74" i="1"/>
  <c r="X74" i="1"/>
  <c r="Q74" i="1"/>
  <c r="P74" i="1"/>
  <c r="I74" i="1"/>
  <c r="H74" i="1"/>
  <c r="AG73" i="1"/>
  <c r="AF73" i="1"/>
  <c r="Y73" i="1"/>
  <c r="X73" i="1"/>
  <c r="Q73" i="1"/>
  <c r="P73" i="1"/>
  <c r="N73" i="1"/>
  <c r="I73" i="1"/>
  <c r="H73" i="1"/>
  <c r="AG72" i="1"/>
  <c r="AF72" i="1"/>
  <c r="Y72" i="1"/>
  <c r="X72" i="1"/>
  <c r="Q72" i="1"/>
  <c r="P72" i="1"/>
  <c r="I72" i="1"/>
  <c r="H72" i="1"/>
  <c r="BG55" i="1"/>
  <c r="AZ55" i="1"/>
  <c r="AY55" i="1"/>
  <c r="AX55" i="1"/>
  <c r="AW55" i="1"/>
  <c r="AV55" i="1"/>
  <c r="AR55" i="1"/>
  <c r="AN55" i="1"/>
  <c r="AI55" i="1"/>
  <c r="AJ55" i="1" s="1"/>
  <c r="AH55" i="1"/>
  <c r="AG55" i="1"/>
  <c r="AF55" i="1"/>
  <c r="AB55" i="1"/>
  <c r="X55" i="1"/>
  <c r="W55" i="1"/>
  <c r="V55" i="1"/>
  <c r="U55" i="1"/>
  <c r="B55" i="1"/>
  <c r="BG54" i="1"/>
  <c r="AY54" i="1"/>
  <c r="AX54" i="1"/>
  <c r="AW54" i="1"/>
  <c r="AV54" i="1"/>
  <c r="AR54" i="1"/>
  <c r="AN54" i="1"/>
  <c r="AI54" i="1"/>
  <c r="AH54" i="1"/>
  <c r="AG54" i="1"/>
  <c r="AF54" i="1"/>
  <c r="AB54" i="1"/>
  <c r="X54" i="1"/>
  <c r="W54" i="1"/>
  <c r="V54" i="1"/>
  <c r="U54" i="1"/>
  <c r="B54" i="1"/>
  <c r="BG53" i="1"/>
  <c r="AY53" i="1"/>
  <c r="AX53" i="1"/>
  <c r="AW53" i="1"/>
  <c r="AZ53" i="1" s="1"/>
  <c r="AV53" i="1"/>
  <c r="AR53" i="1"/>
  <c r="AN53" i="1"/>
  <c r="AJ53" i="1"/>
  <c r="AI53" i="1"/>
  <c r="AH53" i="1"/>
  <c r="AG53" i="1"/>
  <c r="AF53" i="1"/>
  <c r="AB53" i="1"/>
  <c r="W53" i="1"/>
  <c r="V53" i="1"/>
  <c r="U53" i="1"/>
  <c r="X53" i="1" s="1"/>
  <c r="B53" i="1"/>
  <c r="BG52" i="1"/>
  <c r="AZ52" i="1"/>
  <c r="AY52" i="1"/>
  <c r="AX52" i="1"/>
  <c r="AW52" i="1"/>
  <c r="AV52" i="1"/>
  <c r="AR52" i="1"/>
  <c r="AN52" i="1"/>
  <c r="AI52" i="1"/>
  <c r="AJ52" i="1" s="1"/>
  <c r="AH52" i="1"/>
  <c r="AG52" i="1"/>
  <c r="AF52" i="1"/>
  <c r="AB52" i="1"/>
  <c r="W52" i="1"/>
  <c r="V52" i="1"/>
  <c r="U52" i="1"/>
  <c r="X52" i="1" s="1"/>
  <c r="B52" i="1"/>
  <c r="BG51" i="1"/>
  <c r="U91" i="1" s="1"/>
  <c r="AY51" i="1"/>
  <c r="AZ51" i="1" s="1"/>
  <c r="AX51" i="1"/>
  <c r="AW51" i="1"/>
  <c r="AV51" i="1"/>
  <c r="AR51" i="1"/>
  <c r="AC71" i="1" s="1"/>
  <c r="AN51" i="1"/>
  <c r="U71" i="1" s="1"/>
  <c r="AI51" i="1"/>
  <c r="AJ51" i="1" s="1"/>
  <c r="AH51" i="1"/>
  <c r="AG51" i="1"/>
  <c r="AF51" i="1"/>
  <c r="AB51" i="1"/>
  <c r="M71" i="1" s="1"/>
  <c r="X51" i="1"/>
  <c r="E71" i="1" s="1"/>
  <c r="W51" i="1"/>
  <c r="V51" i="1"/>
  <c r="U51" i="1"/>
  <c r="B51" i="1"/>
  <c r="BG50" i="1"/>
  <c r="U90" i="1" s="1"/>
  <c r="AY50" i="1"/>
  <c r="AX50" i="1"/>
  <c r="AW50" i="1"/>
  <c r="AV50" i="1"/>
  <c r="AR50" i="1"/>
  <c r="AC70" i="1" s="1"/>
  <c r="AN50" i="1"/>
  <c r="U70" i="1" s="1"/>
  <c r="AI50" i="1"/>
  <c r="AH50" i="1"/>
  <c r="AJ50" i="1" s="1"/>
  <c r="AG50" i="1"/>
  <c r="AF50" i="1"/>
  <c r="E90" i="1" s="1"/>
  <c r="AB50" i="1"/>
  <c r="M70" i="1" s="1"/>
  <c r="W50" i="1"/>
  <c r="X50" i="1" s="1"/>
  <c r="E70" i="1" s="1"/>
  <c r="V50" i="1"/>
  <c r="U50" i="1"/>
  <c r="B50" i="1"/>
  <c r="BG49" i="1"/>
  <c r="U89" i="1" s="1"/>
  <c r="AY49" i="1"/>
  <c r="AX49" i="1"/>
  <c r="AW49" i="1"/>
  <c r="AZ49" i="1" s="1"/>
  <c r="AV49" i="1"/>
  <c r="AR49" i="1"/>
  <c r="AC69" i="1" s="1"/>
  <c r="AN49" i="1"/>
  <c r="U69" i="1" s="1"/>
  <c r="AJ49" i="1"/>
  <c r="AI49" i="1"/>
  <c r="AH49" i="1"/>
  <c r="AG49" i="1"/>
  <c r="AF49" i="1"/>
  <c r="E89" i="1" s="1"/>
  <c r="AB49" i="1"/>
  <c r="M69" i="1" s="1"/>
  <c r="W49" i="1"/>
  <c r="V49" i="1"/>
  <c r="U49" i="1"/>
  <c r="B49" i="1"/>
  <c r="BG48" i="1"/>
  <c r="U88" i="1" s="1"/>
  <c r="AZ48" i="1"/>
  <c r="AY48" i="1"/>
  <c r="AX48" i="1"/>
  <c r="AW48" i="1"/>
  <c r="AV48" i="1"/>
  <c r="E88" i="1" s="1"/>
  <c r="AR48" i="1"/>
  <c r="AC68" i="1" s="1"/>
  <c r="AN48" i="1"/>
  <c r="U68" i="1" s="1"/>
  <c r="AI48" i="1"/>
  <c r="AJ48" i="1" s="1"/>
  <c r="AH48" i="1"/>
  <c r="AG48" i="1"/>
  <c r="AB48" i="1"/>
  <c r="M68" i="1" s="1"/>
  <c r="P68" i="1" s="1"/>
  <c r="X48" i="1"/>
  <c r="E68" i="1" s="1"/>
  <c r="W48" i="1"/>
  <c r="V48" i="1"/>
  <c r="U48" i="1"/>
  <c r="B48" i="1"/>
  <c r="BG47" i="1"/>
  <c r="U87" i="1" s="1"/>
  <c r="AY47" i="1"/>
  <c r="AX47" i="1"/>
  <c r="AW47" i="1"/>
  <c r="AV47" i="1"/>
  <c r="AR47" i="1"/>
  <c r="AC67" i="1" s="1"/>
  <c r="AN47" i="1"/>
  <c r="U67" i="1" s="1"/>
  <c r="AI47" i="1"/>
  <c r="AH47" i="1"/>
  <c r="AJ47" i="1" s="1"/>
  <c r="AG47" i="1"/>
  <c r="AF47" i="1"/>
  <c r="E87" i="1" s="1"/>
  <c r="AB47" i="1"/>
  <c r="M67" i="1" s="1"/>
  <c r="W47" i="1"/>
  <c r="X47" i="1" s="1"/>
  <c r="E67" i="1" s="1"/>
  <c r="V47" i="1"/>
  <c r="U47" i="1"/>
  <c r="B47" i="1"/>
  <c r="BG46" i="1"/>
  <c r="U86" i="1" s="1"/>
  <c r="AY46" i="1"/>
  <c r="AX46" i="1"/>
  <c r="AW46" i="1"/>
  <c r="AZ46" i="1" s="1"/>
  <c r="AV46" i="1"/>
  <c r="AR46" i="1"/>
  <c r="AC66" i="1" s="1"/>
  <c r="AN46" i="1"/>
  <c r="U66" i="1" s="1"/>
  <c r="AJ46" i="1"/>
  <c r="AI46" i="1"/>
  <c r="AH46" i="1"/>
  <c r="AG46" i="1"/>
  <c r="AF46" i="1"/>
  <c r="E86" i="1" s="1"/>
  <c r="AB46" i="1"/>
  <c r="M66" i="1" s="1"/>
  <c r="W46" i="1"/>
  <c r="V46" i="1"/>
  <c r="U46" i="1"/>
  <c r="B46" i="1"/>
  <c r="BG45" i="1"/>
  <c r="U85" i="1" s="1"/>
  <c r="AZ45" i="1"/>
  <c r="AY45" i="1"/>
  <c r="AX45" i="1"/>
  <c r="AW45" i="1"/>
  <c r="AV45" i="1"/>
  <c r="AR45" i="1"/>
  <c r="AC65" i="1" s="1"/>
  <c r="AN45" i="1"/>
  <c r="U65" i="1" s="1"/>
  <c r="AI45" i="1"/>
  <c r="AJ45" i="1" s="1"/>
  <c r="AH45" i="1"/>
  <c r="AG45" i="1"/>
  <c r="AF45" i="1"/>
  <c r="AB45" i="1"/>
  <c r="M65" i="1" s="1"/>
  <c r="W45" i="1"/>
  <c r="V45" i="1"/>
  <c r="U45" i="1"/>
  <c r="B45" i="1"/>
  <c r="BG44" i="1"/>
  <c r="U84" i="1" s="1"/>
  <c r="AY44" i="1"/>
  <c r="AZ44" i="1" s="1"/>
  <c r="AX44" i="1"/>
  <c r="AW44" i="1"/>
  <c r="AV44" i="1"/>
  <c r="AR44" i="1"/>
  <c r="AC64" i="1" s="1"/>
  <c r="AN44" i="1"/>
  <c r="U64" i="1" s="1"/>
  <c r="AI44" i="1"/>
  <c r="AH44" i="1"/>
  <c r="AG44" i="1"/>
  <c r="AF44" i="1"/>
  <c r="E84" i="1" s="1"/>
  <c r="AB44" i="1"/>
  <c r="M64" i="1" s="1"/>
  <c r="X44" i="1"/>
  <c r="E64" i="1" s="1"/>
  <c r="W44" i="1"/>
  <c r="V44" i="1"/>
  <c r="U44" i="1"/>
  <c r="B44" i="1"/>
  <c r="BG43" i="1"/>
  <c r="T95" i="1" s="1"/>
  <c r="AY43" i="1"/>
  <c r="AX43" i="1"/>
  <c r="AW43" i="1"/>
  <c r="AZ43" i="1" s="1"/>
  <c r="AV43" i="1"/>
  <c r="AR43" i="1"/>
  <c r="AB75" i="1" s="1"/>
  <c r="AN43" i="1"/>
  <c r="T75" i="1" s="1"/>
  <c r="AH43" i="1"/>
  <c r="AG43" i="1"/>
  <c r="AJ43" i="1" s="1"/>
  <c r="AF43" i="1"/>
  <c r="D95" i="1" s="1"/>
  <c r="AB43" i="1"/>
  <c r="L75" i="1" s="1"/>
  <c r="W43" i="1"/>
  <c r="X43" i="1" s="1"/>
  <c r="D75" i="1" s="1"/>
  <c r="V43" i="1"/>
  <c r="U43" i="1"/>
  <c r="B43" i="1"/>
  <c r="BG42" i="1"/>
  <c r="T94" i="1" s="1"/>
  <c r="AZ42" i="1"/>
  <c r="AY42" i="1"/>
  <c r="AX42" i="1"/>
  <c r="AW42" i="1"/>
  <c r="AV42" i="1"/>
  <c r="AR42" i="1"/>
  <c r="AB74" i="1" s="1"/>
  <c r="AN42" i="1"/>
  <c r="T74" i="1" s="1"/>
  <c r="W74" i="1" s="1"/>
  <c r="AH42" i="1"/>
  <c r="AJ42" i="1" s="1"/>
  <c r="AG42" i="1"/>
  <c r="AF42" i="1"/>
  <c r="AB42" i="1"/>
  <c r="L74" i="1" s="1"/>
  <c r="X42" i="1"/>
  <c r="D74" i="1" s="1"/>
  <c r="W42" i="1"/>
  <c r="V42" i="1"/>
  <c r="U42" i="1"/>
  <c r="B42" i="1"/>
  <c r="BG41" i="1"/>
  <c r="T93" i="1" s="1"/>
  <c r="AY41" i="1"/>
  <c r="AX41" i="1"/>
  <c r="AW41" i="1"/>
  <c r="AZ41" i="1" s="1"/>
  <c r="AV41" i="1"/>
  <c r="AR41" i="1"/>
  <c r="AB73" i="1" s="1"/>
  <c r="AN41" i="1"/>
  <c r="T73" i="1" s="1"/>
  <c r="AH41" i="1"/>
  <c r="AG41" i="1"/>
  <c r="AJ41" i="1" s="1"/>
  <c r="AF41" i="1"/>
  <c r="D93" i="1" s="1"/>
  <c r="AB41" i="1"/>
  <c r="L73" i="1" s="1"/>
  <c r="W41" i="1"/>
  <c r="X41" i="1" s="1"/>
  <c r="D73" i="1" s="1"/>
  <c r="V41" i="1"/>
  <c r="U41" i="1"/>
  <c r="B41" i="1"/>
  <c r="BG40" i="1"/>
  <c r="T92" i="1" s="1"/>
  <c r="AZ40" i="1"/>
  <c r="AY40" i="1"/>
  <c r="AX40" i="1"/>
  <c r="AW40" i="1"/>
  <c r="AV40" i="1"/>
  <c r="AR40" i="1"/>
  <c r="AB72" i="1" s="1"/>
  <c r="AN40" i="1"/>
  <c r="T72" i="1" s="1"/>
  <c r="AH40" i="1"/>
  <c r="AJ40" i="1" s="1"/>
  <c r="AG40" i="1"/>
  <c r="AF40" i="1"/>
  <c r="AB40" i="1"/>
  <c r="L72" i="1" s="1"/>
  <c r="O72" i="1" s="1"/>
  <c r="X40" i="1"/>
  <c r="D72" i="1" s="1"/>
  <c r="W40" i="1"/>
  <c r="V40" i="1"/>
  <c r="U40" i="1"/>
  <c r="B40" i="1"/>
  <c r="BG39" i="1"/>
  <c r="T91" i="1" s="1"/>
  <c r="AY39" i="1"/>
  <c r="AX39" i="1"/>
  <c r="AW39" i="1"/>
  <c r="AZ39" i="1" s="1"/>
  <c r="AV39" i="1"/>
  <c r="AR39" i="1"/>
  <c r="AB71" i="1" s="1"/>
  <c r="AN39" i="1"/>
  <c r="T71" i="1" s="1"/>
  <c r="AH39" i="1"/>
  <c r="AG39" i="1"/>
  <c r="AJ39" i="1" s="1"/>
  <c r="AF39" i="1"/>
  <c r="D91" i="1" s="1"/>
  <c r="G91" i="1" s="1"/>
  <c r="AB39" i="1"/>
  <c r="L71" i="1" s="1"/>
  <c r="O71" i="1" s="1"/>
  <c r="W39" i="1"/>
  <c r="X39" i="1" s="1"/>
  <c r="D71" i="1" s="1"/>
  <c r="V39" i="1"/>
  <c r="U39" i="1"/>
  <c r="B39" i="1"/>
  <c r="BG38" i="1"/>
  <c r="T90" i="1" s="1"/>
  <c r="AZ38" i="1"/>
  <c r="AY38" i="1"/>
  <c r="AX38" i="1"/>
  <c r="AW38" i="1"/>
  <c r="AV38" i="1"/>
  <c r="AR38" i="1"/>
  <c r="AB70" i="1" s="1"/>
  <c r="AN38" i="1"/>
  <c r="T70" i="1" s="1"/>
  <c r="AH38" i="1"/>
  <c r="AJ38" i="1" s="1"/>
  <c r="AG38" i="1"/>
  <c r="AF38" i="1"/>
  <c r="AB38" i="1"/>
  <c r="L70" i="1" s="1"/>
  <c r="O70" i="1" s="1"/>
  <c r="X38" i="1"/>
  <c r="D70" i="1" s="1"/>
  <c r="W38" i="1"/>
  <c r="V38" i="1"/>
  <c r="U38" i="1"/>
  <c r="B38" i="1"/>
  <c r="BG37" i="1"/>
  <c r="T89" i="1" s="1"/>
  <c r="AY37" i="1"/>
  <c r="AX37" i="1"/>
  <c r="AW37" i="1"/>
  <c r="AZ37" i="1" s="1"/>
  <c r="AV37" i="1"/>
  <c r="AR37" i="1"/>
  <c r="AB69" i="1" s="1"/>
  <c r="AN37" i="1"/>
  <c r="T69" i="1" s="1"/>
  <c r="AH37" i="1"/>
  <c r="AG37" i="1"/>
  <c r="AJ37" i="1" s="1"/>
  <c r="AF37" i="1"/>
  <c r="D89" i="1" s="1"/>
  <c r="G89" i="1" s="1"/>
  <c r="AB37" i="1"/>
  <c r="L69" i="1" s="1"/>
  <c r="O69" i="1" s="1"/>
  <c r="W37" i="1"/>
  <c r="X37" i="1" s="1"/>
  <c r="D69" i="1" s="1"/>
  <c r="V37" i="1"/>
  <c r="U37" i="1"/>
  <c r="B37" i="1"/>
  <c r="BG36" i="1"/>
  <c r="T88" i="1" s="1"/>
  <c r="AZ36" i="1"/>
  <c r="AY36" i="1"/>
  <c r="AX36" i="1"/>
  <c r="AW36" i="1"/>
  <c r="AV36" i="1"/>
  <c r="AR36" i="1"/>
  <c r="AB68" i="1" s="1"/>
  <c r="AN36" i="1"/>
  <c r="T68" i="1" s="1"/>
  <c r="AH36" i="1"/>
  <c r="AJ36" i="1" s="1"/>
  <c r="AG36" i="1"/>
  <c r="AF36" i="1"/>
  <c r="AB36" i="1"/>
  <c r="L68" i="1" s="1"/>
  <c r="X36" i="1"/>
  <c r="D68" i="1" s="1"/>
  <c r="W36" i="1"/>
  <c r="V36" i="1"/>
  <c r="U36" i="1"/>
  <c r="B36" i="1"/>
  <c r="BG35" i="1"/>
  <c r="T87" i="1" s="1"/>
  <c r="AY35" i="1"/>
  <c r="AX35" i="1"/>
  <c r="AW35" i="1"/>
  <c r="AZ35" i="1" s="1"/>
  <c r="AV35" i="1"/>
  <c r="AR35" i="1"/>
  <c r="AB67" i="1" s="1"/>
  <c r="AN35" i="1"/>
  <c r="T67" i="1" s="1"/>
  <c r="AH35" i="1"/>
  <c r="AG35" i="1"/>
  <c r="AJ35" i="1" s="1"/>
  <c r="AF35" i="1"/>
  <c r="D87" i="1" s="1"/>
  <c r="AB35" i="1"/>
  <c r="L67" i="1" s="1"/>
  <c r="O67" i="1" s="1"/>
  <c r="W35" i="1"/>
  <c r="X35" i="1" s="1"/>
  <c r="D67" i="1" s="1"/>
  <c r="V35" i="1"/>
  <c r="U35" i="1"/>
  <c r="B35" i="1"/>
  <c r="BG34" i="1"/>
  <c r="T86" i="1" s="1"/>
  <c r="W86" i="1" s="1"/>
  <c r="AY34" i="1"/>
  <c r="AX34" i="1"/>
  <c r="AW34" i="1"/>
  <c r="AZ34" i="1" s="1"/>
  <c r="AV34" i="1"/>
  <c r="AR34" i="1"/>
  <c r="AB66" i="1" s="1"/>
  <c r="AN34" i="1"/>
  <c r="T66" i="1" s="1"/>
  <c r="AJ34" i="1"/>
  <c r="AH34" i="1"/>
  <c r="AG34" i="1"/>
  <c r="AF34" i="1"/>
  <c r="AB34" i="1"/>
  <c r="L66" i="1" s="1"/>
  <c r="O66" i="1" s="1"/>
  <c r="W34" i="1"/>
  <c r="V34" i="1"/>
  <c r="U34" i="1"/>
  <c r="X34" i="1" s="1"/>
  <c r="D66" i="1" s="1"/>
  <c r="B34" i="1"/>
  <c r="BG33" i="1"/>
  <c r="T85" i="1" s="1"/>
  <c r="AY33" i="1"/>
  <c r="AX33" i="1"/>
  <c r="AW33" i="1"/>
  <c r="AV33" i="1"/>
  <c r="AR33" i="1"/>
  <c r="AB65" i="1" s="1"/>
  <c r="AE65" i="1" s="1"/>
  <c r="AN33" i="1"/>
  <c r="T65" i="1" s="1"/>
  <c r="W65" i="1" s="1"/>
  <c r="AH33" i="1"/>
  <c r="AG33" i="1"/>
  <c r="AJ33" i="1" s="1"/>
  <c r="AF33" i="1"/>
  <c r="D85" i="1" s="1"/>
  <c r="G85" i="1" s="1"/>
  <c r="AB33" i="1"/>
  <c r="L65" i="1" s="1"/>
  <c r="W33" i="1"/>
  <c r="V33" i="1"/>
  <c r="U33" i="1"/>
  <c r="B33" i="1"/>
  <c r="BG32" i="1"/>
  <c r="T84" i="1" s="1"/>
  <c r="AY32" i="1"/>
  <c r="AX32" i="1"/>
  <c r="AW32" i="1"/>
  <c r="AZ32" i="1" s="1"/>
  <c r="AV32" i="1"/>
  <c r="AR32" i="1"/>
  <c r="AB64" i="1" s="1"/>
  <c r="AN32" i="1"/>
  <c r="T64" i="1" s="1"/>
  <c r="AH32" i="1"/>
  <c r="AJ32" i="1" s="1"/>
  <c r="AG32" i="1"/>
  <c r="AF32" i="1"/>
  <c r="AB32" i="1"/>
  <c r="L64" i="1" s="1"/>
  <c r="W32" i="1"/>
  <c r="V32" i="1"/>
  <c r="U32" i="1"/>
  <c r="X32" i="1" s="1"/>
  <c r="D64" i="1" s="1"/>
  <c r="B32" i="1"/>
  <c r="BG31" i="1"/>
  <c r="S95" i="1" s="1"/>
  <c r="AY31" i="1"/>
  <c r="AX31" i="1"/>
  <c r="AW31" i="1"/>
  <c r="AV31" i="1"/>
  <c r="AR31" i="1"/>
  <c r="AA75" i="1" s="1"/>
  <c r="AD75" i="1" s="1"/>
  <c r="AN31" i="1"/>
  <c r="S75" i="1" s="1"/>
  <c r="AH31" i="1"/>
  <c r="AG31" i="1"/>
  <c r="AJ31" i="1" s="1"/>
  <c r="AF31" i="1"/>
  <c r="C95" i="1" s="1"/>
  <c r="AB31" i="1"/>
  <c r="K75" i="1" s="1"/>
  <c r="N75" i="1" s="1"/>
  <c r="W31" i="1"/>
  <c r="V31" i="1"/>
  <c r="U31" i="1"/>
  <c r="B31" i="1"/>
  <c r="BG30" i="1"/>
  <c r="S94" i="1" s="1"/>
  <c r="AZ30" i="1"/>
  <c r="AY30" i="1"/>
  <c r="AX30" i="1"/>
  <c r="AW30" i="1"/>
  <c r="AV30" i="1"/>
  <c r="AR30" i="1"/>
  <c r="AA74" i="1" s="1"/>
  <c r="AN30" i="1"/>
  <c r="S74" i="1" s="1"/>
  <c r="AH30" i="1"/>
  <c r="AJ30" i="1" s="1"/>
  <c r="AG30" i="1"/>
  <c r="AF30" i="1"/>
  <c r="AB30" i="1"/>
  <c r="K74" i="1" s="1"/>
  <c r="X30" i="1"/>
  <c r="C74" i="1" s="1"/>
  <c r="W30" i="1"/>
  <c r="V30" i="1"/>
  <c r="U30" i="1"/>
  <c r="B30" i="1"/>
  <c r="BG29" i="1"/>
  <c r="S93" i="1" s="1"/>
  <c r="AY29" i="1"/>
  <c r="AX29" i="1"/>
  <c r="AW29" i="1"/>
  <c r="AZ29" i="1" s="1"/>
  <c r="AV29" i="1"/>
  <c r="AR29" i="1"/>
  <c r="AA73" i="1" s="1"/>
  <c r="AN29" i="1"/>
  <c r="S73" i="1" s="1"/>
  <c r="AJ29" i="1"/>
  <c r="AH29" i="1"/>
  <c r="AG29" i="1"/>
  <c r="AF29" i="1"/>
  <c r="C93" i="1" s="1"/>
  <c r="AB29" i="1"/>
  <c r="W29" i="1"/>
  <c r="X29" i="1" s="1"/>
  <c r="C73" i="1" s="1"/>
  <c r="V29" i="1"/>
  <c r="U29" i="1"/>
  <c r="B29" i="1"/>
  <c r="BG28" i="1"/>
  <c r="S92" i="1" s="1"/>
  <c r="AY28" i="1"/>
  <c r="AX28" i="1"/>
  <c r="AW28" i="1"/>
  <c r="AZ28" i="1" s="1"/>
  <c r="AV28" i="1"/>
  <c r="AR28" i="1"/>
  <c r="AA72" i="1" s="1"/>
  <c r="AN28" i="1"/>
  <c r="S72" i="1" s="1"/>
  <c r="V72" i="1" s="1"/>
  <c r="AJ28" i="1"/>
  <c r="AH28" i="1"/>
  <c r="AG28" i="1"/>
  <c r="AF28" i="1"/>
  <c r="C92" i="1" s="1"/>
  <c r="AB28" i="1"/>
  <c r="K72" i="1" s="1"/>
  <c r="W28" i="1"/>
  <c r="X28" i="1" s="1"/>
  <c r="C72" i="1" s="1"/>
  <c r="V28" i="1"/>
  <c r="U28" i="1"/>
  <c r="B28" i="1"/>
  <c r="BG27" i="1"/>
  <c r="S91" i="1" s="1"/>
  <c r="AY27" i="1"/>
  <c r="AX27" i="1"/>
  <c r="AW27" i="1"/>
  <c r="AV27" i="1"/>
  <c r="AR27" i="1"/>
  <c r="AA71" i="1" s="1"/>
  <c r="AD71" i="1" s="1"/>
  <c r="AN27" i="1"/>
  <c r="S71" i="1" s="1"/>
  <c r="AH27" i="1"/>
  <c r="AG27" i="1"/>
  <c r="AJ27" i="1" s="1"/>
  <c r="AF27" i="1"/>
  <c r="C91" i="1" s="1"/>
  <c r="AB27" i="1"/>
  <c r="K71" i="1" s="1"/>
  <c r="W27" i="1"/>
  <c r="V27" i="1"/>
  <c r="U27" i="1"/>
  <c r="B27" i="1"/>
  <c r="BG26" i="1"/>
  <c r="S90" i="1" s="1"/>
  <c r="AZ26" i="1"/>
  <c r="AY26" i="1"/>
  <c r="AX26" i="1"/>
  <c r="AW26" i="1"/>
  <c r="AV26" i="1"/>
  <c r="AR26" i="1"/>
  <c r="AA70" i="1" s="1"/>
  <c r="AN26" i="1"/>
  <c r="S70" i="1" s="1"/>
  <c r="AH26" i="1"/>
  <c r="AJ26" i="1" s="1"/>
  <c r="AG26" i="1"/>
  <c r="AF26" i="1"/>
  <c r="AB26" i="1"/>
  <c r="K70" i="1" s="1"/>
  <c r="N70" i="1" s="1"/>
  <c r="X26" i="1"/>
  <c r="C70" i="1" s="1"/>
  <c r="W26" i="1"/>
  <c r="V26" i="1"/>
  <c r="U26" i="1"/>
  <c r="B26" i="1"/>
  <c r="BG25" i="1"/>
  <c r="S89" i="1" s="1"/>
  <c r="AY25" i="1"/>
  <c r="AX25" i="1"/>
  <c r="AW25" i="1"/>
  <c r="AZ25" i="1" s="1"/>
  <c r="AV25" i="1"/>
  <c r="AR25" i="1"/>
  <c r="AA69" i="1" s="1"/>
  <c r="AN25" i="1"/>
  <c r="S69" i="1" s="1"/>
  <c r="AJ25" i="1"/>
  <c r="AH25" i="1"/>
  <c r="AG25" i="1"/>
  <c r="AF25" i="1"/>
  <c r="C89" i="1" s="1"/>
  <c r="AB25" i="1"/>
  <c r="K69" i="1" s="1"/>
  <c r="W25" i="1"/>
  <c r="V25" i="1"/>
  <c r="U25" i="1"/>
  <c r="B25" i="1"/>
  <c r="BG24" i="1"/>
  <c r="S88" i="1" s="1"/>
  <c r="AY24" i="1"/>
  <c r="AX24" i="1"/>
  <c r="AW24" i="1"/>
  <c r="AZ24" i="1" s="1"/>
  <c r="AV24" i="1"/>
  <c r="AR24" i="1"/>
  <c r="AA68" i="1" s="1"/>
  <c r="AN24" i="1"/>
  <c r="S68" i="1" s="1"/>
  <c r="V68" i="1" s="1"/>
  <c r="AH24" i="1"/>
  <c r="AG24" i="1"/>
  <c r="AJ24" i="1" s="1"/>
  <c r="AF24" i="1"/>
  <c r="AB24" i="1"/>
  <c r="K68" i="1" s="1"/>
  <c r="N68" i="1" s="1"/>
  <c r="W24" i="1"/>
  <c r="X24" i="1" s="1"/>
  <c r="C68" i="1" s="1"/>
  <c r="V24" i="1"/>
  <c r="U24" i="1"/>
  <c r="B24" i="1"/>
  <c r="BG23" i="1"/>
  <c r="S87" i="1" s="1"/>
  <c r="AY23" i="1"/>
  <c r="AX23" i="1"/>
  <c r="AW23" i="1"/>
  <c r="AV23" i="1"/>
  <c r="AR23" i="1"/>
  <c r="AA67" i="1" s="1"/>
  <c r="AD67" i="1" s="1"/>
  <c r="AN23" i="1"/>
  <c r="S67" i="1" s="1"/>
  <c r="AH23" i="1"/>
  <c r="AG23" i="1"/>
  <c r="AJ23" i="1" s="1"/>
  <c r="AF23" i="1"/>
  <c r="C87" i="1" s="1"/>
  <c r="AB23" i="1"/>
  <c r="K67" i="1" s="1"/>
  <c r="W23" i="1"/>
  <c r="V23" i="1"/>
  <c r="U23" i="1"/>
  <c r="B23" i="1"/>
  <c r="BG22" i="1"/>
  <c r="S86" i="1" s="1"/>
  <c r="AZ22" i="1"/>
  <c r="AY22" i="1"/>
  <c r="AX22" i="1"/>
  <c r="AW22" i="1"/>
  <c r="AV22" i="1"/>
  <c r="AR22" i="1"/>
  <c r="AA66" i="1" s="1"/>
  <c r="AN22" i="1"/>
  <c r="S66" i="1" s="1"/>
  <c r="AH22" i="1"/>
  <c r="AJ22" i="1" s="1"/>
  <c r="AG22" i="1"/>
  <c r="AF22" i="1"/>
  <c r="AB22" i="1"/>
  <c r="K66" i="1" s="1"/>
  <c r="X22" i="1"/>
  <c r="C66" i="1" s="1"/>
  <c r="W22" i="1"/>
  <c r="V22" i="1"/>
  <c r="U22" i="1"/>
  <c r="B22" i="1"/>
  <c r="BG21" i="1"/>
  <c r="S85" i="1" s="1"/>
  <c r="AY21" i="1"/>
  <c r="AX21" i="1"/>
  <c r="AW21" i="1"/>
  <c r="AZ21" i="1" s="1"/>
  <c r="AV21" i="1"/>
  <c r="AR21" i="1"/>
  <c r="AN21" i="1"/>
  <c r="S65" i="1" s="1"/>
  <c r="AJ21" i="1"/>
  <c r="AH21" i="1"/>
  <c r="AG21" i="1"/>
  <c r="AF21" i="1"/>
  <c r="C85" i="1" s="1"/>
  <c r="AB21" i="1"/>
  <c r="K65" i="1" s="1"/>
  <c r="W21" i="1"/>
  <c r="V21" i="1"/>
  <c r="X21" i="1" s="1"/>
  <c r="C65" i="1" s="1"/>
  <c r="U21" i="1"/>
  <c r="B21" i="1"/>
  <c r="BG20" i="1"/>
  <c r="S84" i="1" s="1"/>
  <c r="AY20" i="1"/>
  <c r="AZ20" i="1" s="1"/>
  <c r="AX20" i="1"/>
  <c r="AW20" i="1"/>
  <c r="AV20" i="1"/>
  <c r="AR20" i="1"/>
  <c r="AA64" i="1" s="1"/>
  <c r="AN20" i="1"/>
  <c r="S64" i="1" s="1"/>
  <c r="AH20" i="1"/>
  <c r="AJ20" i="1" s="1"/>
  <c r="AG20" i="1"/>
  <c r="AF20" i="1"/>
  <c r="AB20" i="1"/>
  <c r="K64" i="1" s="1"/>
  <c r="W20" i="1"/>
  <c r="X20" i="1" s="1"/>
  <c r="C64" i="1" s="1"/>
  <c r="V20" i="1"/>
  <c r="U20" i="1"/>
  <c r="B20" i="1"/>
  <c r="BG19" i="1"/>
  <c r="R95" i="1" s="1"/>
  <c r="AY19" i="1"/>
  <c r="AX19" i="1"/>
  <c r="AW19" i="1"/>
  <c r="AZ19" i="1" s="1"/>
  <c r="AV19" i="1"/>
  <c r="AR19" i="1"/>
  <c r="Z75" i="1" s="1"/>
  <c r="AN19" i="1"/>
  <c r="R75" i="1" s="1"/>
  <c r="AJ19" i="1"/>
  <c r="AH19" i="1"/>
  <c r="AG19" i="1"/>
  <c r="AF19" i="1"/>
  <c r="B95" i="1" s="1"/>
  <c r="AB19" i="1"/>
  <c r="J75" i="1" s="1"/>
  <c r="W19" i="1"/>
  <c r="V19" i="1"/>
  <c r="X19" i="1" s="1"/>
  <c r="B75" i="1" s="1"/>
  <c r="Z95" i="1" s="1"/>
  <c r="U19" i="1"/>
  <c r="B19" i="1"/>
  <c r="BG18" i="1"/>
  <c r="R94" i="1" s="1"/>
  <c r="AY18" i="1"/>
  <c r="AZ18" i="1" s="1"/>
  <c r="AX18" i="1"/>
  <c r="AW18" i="1"/>
  <c r="AV18" i="1"/>
  <c r="AR18" i="1"/>
  <c r="Z74" i="1" s="1"/>
  <c r="AN18" i="1"/>
  <c r="R74" i="1" s="1"/>
  <c r="AH18" i="1"/>
  <c r="AJ18" i="1" s="1"/>
  <c r="AG18" i="1"/>
  <c r="AF18" i="1"/>
  <c r="AB18" i="1"/>
  <c r="J74" i="1" s="1"/>
  <c r="W18" i="1"/>
  <c r="X18" i="1" s="1"/>
  <c r="B74" i="1" s="1"/>
  <c r="V18" i="1"/>
  <c r="U18" i="1"/>
  <c r="B18" i="1"/>
  <c r="BG17" i="1"/>
  <c r="R93" i="1" s="1"/>
  <c r="AY17" i="1"/>
  <c r="AX17" i="1"/>
  <c r="AW17" i="1"/>
  <c r="AZ17" i="1" s="1"/>
  <c r="AV17" i="1"/>
  <c r="AR17" i="1"/>
  <c r="Z73" i="1" s="1"/>
  <c r="AN17" i="1"/>
  <c r="R73" i="1" s="1"/>
  <c r="AJ17" i="1"/>
  <c r="AH17" i="1"/>
  <c r="AG17" i="1"/>
  <c r="AF17" i="1"/>
  <c r="B93" i="1" s="1"/>
  <c r="AB17" i="1"/>
  <c r="J73" i="1" s="1"/>
  <c r="W17" i="1"/>
  <c r="V17" i="1"/>
  <c r="X17" i="1" s="1"/>
  <c r="B73" i="1" s="1"/>
  <c r="Z93" i="1" s="1"/>
  <c r="U17" i="1"/>
  <c r="B17" i="1"/>
  <c r="BG16" i="1"/>
  <c r="R92" i="1" s="1"/>
  <c r="AY16" i="1"/>
  <c r="AZ16" i="1" s="1"/>
  <c r="AX16" i="1"/>
  <c r="AW16" i="1"/>
  <c r="AV16" i="1"/>
  <c r="AR16" i="1"/>
  <c r="Z72" i="1" s="1"/>
  <c r="AN16" i="1"/>
  <c r="R72" i="1" s="1"/>
  <c r="AH16" i="1"/>
  <c r="AJ16" i="1" s="1"/>
  <c r="AG16" i="1"/>
  <c r="AF16" i="1"/>
  <c r="AB16" i="1"/>
  <c r="J72" i="1" s="1"/>
  <c r="W16" i="1"/>
  <c r="X16" i="1" s="1"/>
  <c r="B72" i="1" s="1"/>
  <c r="V16" i="1"/>
  <c r="U16" i="1"/>
  <c r="B16" i="1"/>
  <c r="BG15" i="1"/>
  <c r="R91" i="1" s="1"/>
  <c r="AY15" i="1"/>
  <c r="AX15" i="1"/>
  <c r="AW15" i="1"/>
  <c r="AZ15" i="1" s="1"/>
  <c r="AV15" i="1"/>
  <c r="AR15" i="1"/>
  <c r="Z71" i="1" s="1"/>
  <c r="AN15" i="1"/>
  <c r="R71" i="1" s="1"/>
  <c r="AJ15" i="1"/>
  <c r="AH15" i="1"/>
  <c r="AG15" i="1"/>
  <c r="AF15" i="1"/>
  <c r="B91" i="1" s="1"/>
  <c r="AB15" i="1"/>
  <c r="J71" i="1" s="1"/>
  <c r="W15" i="1"/>
  <c r="V15" i="1"/>
  <c r="X15" i="1" s="1"/>
  <c r="B71" i="1" s="1"/>
  <c r="Z91" i="1" s="1"/>
  <c r="U15" i="1"/>
  <c r="B15" i="1"/>
  <c r="BG14" i="1"/>
  <c r="R90" i="1" s="1"/>
  <c r="AY14" i="1"/>
  <c r="AZ14" i="1" s="1"/>
  <c r="AX14" i="1"/>
  <c r="AW14" i="1"/>
  <c r="AV14" i="1"/>
  <c r="AR14" i="1"/>
  <c r="Z70" i="1" s="1"/>
  <c r="AN14" i="1"/>
  <c r="R70" i="1" s="1"/>
  <c r="AH14" i="1"/>
  <c r="AJ14" i="1" s="1"/>
  <c r="AG14" i="1"/>
  <c r="AF14" i="1"/>
  <c r="AB14" i="1"/>
  <c r="J70" i="1" s="1"/>
  <c r="W14" i="1"/>
  <c r="X14" i="1" s="1"/>
  <c r="B70" i="1" s="1"/>
  <c r="V14" i="1"/>
  <c r="U14" i="1"/>
  <c r="B14" i="1"/>
  <c r="BG13" i="1"/>
  <c r="R89" i="1" s="1"/>
  <c r="AY13" i="1"/>
  <c r="AX13" i="1"/>
  <c r="AW13" i="1"/>
  <c r="AZ13" i="1" s="1"/>
  <c r="AV13" i="1"/>
  <c r="AR13" i="1"/>
  <c r="Z69" i="1" s="1"/>
  <c r="AN13" i="1"/>
  <c r="R69" i="1" s="1"/>
  <c r="AJ13" i="1"/>
  <c r="AH13" i="1"/>
  <c r="AG13" i="1"/>
  <c r="AF13" i="1"/>
  <c r="B89" i="1" s="1"/>
  <c r="AB13" i="1"/>
  <c r="J69" i="1" s="1"/>
  <c r="W13" i="1"/>
  <c r="V13" i="1"/>
  <c r="X13" i="1" s="1"/>
  <c r="B69" i="1" s="1"/>
  <c r="Z89" i="1" s="1"/>
  <c r="U13" i="1"/>
  <c r="B13" i="1"/>
  <c r="BG12" i="1"/>
  <c r="R88" i="1" s="1"/>
  <c r="AY12" i="1"/>
  <c r="AZ12" i="1" s="1"/>
  <c r="AX12" i="1"/>
  <c r="AW12" i="1"/>
  <c r="AV12" i="1"/>
  <c r="AR12" i="1"/>
  <c r="Z68" i="1" s="1"/>
  <c r="AN12" i="1"/>
  <c r="R68" i="1" s="1"/>
  <c r="AH12" i="1"/>
  <c r="AJ12" i="1" s="1"/>
  <c r="AG12" i="1"/>
  <c r="AF12" i="1"/>
  <c r="AB12" i="1"/>
  <c r="J68" i="1" s="1"/>
  <c r="W12" i="1"/>
  <c r="X12" i="1" s="1"/>
  <c r="B68" i="1" s="1"/>
  <c r="V12" i="1"/>
  <c r="U12" i="1"/>
  <c r="B12" i="1"/>
  <c r="BG11" i="1"/>
  <c r="R87" i="1" s="1"/>
  <c r="AY11" i="1"/>
  <c r="AX11" i="1"/>
  <c r="AW11" i="1"/>
  <c r="AZ11" i="1" s="1"/>
  <c r="AV11" i="1"/>
  <c r="AR11" i="1"/>
  <c r="Z67" i="1" s="1"/>
  <c r="AN11" i="1"/>
  <c r="R67" i="1" s="1"/>
  <c r="AJ11" i="1"/>
  <c r="AH11" i="1"/>
  <c r="AG11" i="1"/>
  <c r="AF11" i="1"/>
  <c r="B87" i="1" s="1"/>
  <c r="AB11" i="1"/>
  <c r="J67" i="1" s="1"/>
  <c r="W11" i="1"/>
  <c r="V11" i="1"/>
  <c r="X11" i="1" s="1"/>
  <c r="B67" i="1" s="1"/>
  <c r="Z87" i="1" s="1"/>
  <c r="U11" i="1"/>
  <c r="B11" i="1"/>
  <c r="BG10" i="1"/>
  <c r="R86" i="1" s="1"/>
  <c r="AY10" i="1"/>
  <c r="AZ10" i="1" s="1"/>
  <c r="AX10" i="1"/>
  <c r="AW10" i="1"/>
  <c r="AV10" i="1"/>
  <c r="AR10" i="1"/>
  <c r="Z66" i="1" s="1"/>
  <c r="AN10" i="1"/>
  <c r="R66" i="1" s="1"/>
  <c r="AH10" i="1"/>
  <c r="AJ10" i="1" s="1"/>
  <c r="AG10" i="1"/>
  <c r="AF10" i="1"/>
  <c r="AB10" i="1"/>
  <c r="J66" i="1" s="1"/>
  <c r="W10" i="1"/>
  <c r="X10" i="1" s="1"/>
  <c r="B66" i="1" s="1"/>
  <c r="V10" i="1"/>
  <c r="U10" i="1"/>
  <c r="B10" i="1"/>
  <c r="BG9" i="1"/>
  <c r="R85" i="1" s="1"/>
  <c r="AY9" i="1"/>
  <c r="AX9" i="1"/>
  <c r="AW9" i="1"/>
  <c r="AZ9" i="1" s="1"/>
  <c r="AV9" i="1"/>
  <c r="AR9" i="1"/>
  <c r="Z65" i="1" s="1"/>
  <c r="AD65" i="1" s="1"/>
  <c r="AN9" i="1"/>
  <c r="R65" i="1" s="1"/>
  <c r="AJ9" i="1"/>
  <c r="AH9" i="1"/>
  <c r="AG9" i="1"/>
  <c r="AF9" i="1"/>
  <c r="B85" i="1" s="1"/>
  <c r="AB9" i="1"/>
  <c r="J65" i="1" s="1"/>
  <c r="W9" i="1"/>
  <c r="V9" i="1"/>
  <c r="X9" i="1" s="1"/>
  <c r="B65" i="1" s="1"/>
  <c r="Z85" i="1" s="1"/>
  <c r="U9" i="1"/>
  <c r="B9" i="1"/>
  <c r="BG8" i="1"/>
  <c r="R84" i="1" s="1"/>
  <c r="AY8" i="1"/>
  <c r="AZ8" i="1" s="1"/>
  <c r="AX8" i="1"/>
  <c r="AW8" i="1"/>
  <c r="AV8" i="1"/>
  <c r="AR8" i="1"/>
  <c r="Z64" i="1" s="1"/>
  <c r="AN8" i="1"/>
  <c r="R64" i="1" s="1"/>
  <c r="AH8" i="1"/>
  <c r="AJ8" i="1" s="1"/>
  <c r="AG8" i="1"/>
  <c r="AF8" i="1"/>
  <c r="AB8" i="1"/>
  <c r="J64" i="1" s="1"/>
  <c r="W8" i="1"/>
  <c r="X8" i="1" s="1"/>
  <c r="B64" i="1" s="1"/>
  <c r="V8" i="1"/>
  <c r="U8" i="1"/>
  <c r="B8" i="1"/>
  <c r="F64" i="1" l="1"/>
  <c r="G64" i="1"/>
  <c r="AA85" i="1"/>
  <c r="AD85" i="1" s="1"/>
  <c r="F65" i="1"/>
  <c r="AA92" i="1"/>
  <c r="F72" i="1"/>
  <c r="AB86" i="1"/>
  <c r="G66" i="1"/>
  <c r="B77" i="1"/>
  <c r="B76" i="1"/>
  <c r="F68" i="1"/>
  <c r="AA76" i="1"/>
  <c r="AA77" i="1"/>
  <c r="AD64" i="1"/>
  <c r="T77" i="1"/>
  <c r="T76" i="1"/>
  <c r="W64" i="1"/>
  <c r="AB91" i="1"/>
  <c r="G71" i="1"/>
  <c r="AB93" i="1"/>
  <c r="G73" i="1"/>
  <c r="AB95" i="1"/>
  <c r="X66" i="1"/>
  <c r="Y66" i="1"/>
  <c r="AC90" i="1"/>
  <c r="H70" i="1"/>
  <c r="V65" i="1"/>
  <c r="N66" i="1"/>
  <c r="V86" i="1"/>
  <c r="X23" i="1"/>
  <c r="C67" i="1" s="1"/>
  <c r="C77" i="1" s="1"/>
  <c r="V87" i="1"/>
  <c r="AD68" i="1"/>
  <c r="F89" i="1"/>
  <c r="V69" i="1"/>
  <c r="V90" i="1"/>
  <c r="X27" i="1"/>
  <c r="C71" i="1" s="1"/>
  <c r="V91" i="1"/>
  <c r="AD72" i="1"/>
  <c r="F93" i="1"/>
  <c r="V73" i="1"/>
  <c r="V94" i="1"/>
  <c r="X31" i="1"/>
  <c r="C75" i="1" s="1"/>
  <c r="G75" i="1" s="1"/>
  <c r="V95" i="1"/>
  <c r="AB77" i="1"/>
  <c r="AB76" i="1"/>
  <c r="AE76" i="1" s="1"/>
  <c r="AE64" i="1"/>
  <c r="D86" i="1"/>
  <c r="G86" i="1" s="1"/>
  <c r="W66" i="1"/>
  <c r="W67" i="1"/>
  <c r="W68" i="1"/>
  <c r="W69" i="1"/>
  <c r="W71" i="1"/>
  <c r="W73" i="1"/>
  <c r="O74" i="1"/>
  <c r="W75" i="1"/>
  <c r="M76" i="1"/>
  <c r="P64" i="1"/>
  <c r="M77" i="1"/>
  <c r="Q64" i="1"/>
  <c r="AJ44" i="1"/>
  <c r="Q65" i="1"/>
  <c r="P65" i="1"/>
  <c r="X85" i="1"/>
  <c r="Y85" i="1"/>
  <c r="X46" i="1"/>
  <c r="E66" i="1" s="1"/>
  <c r="AF66" i="1"/>
  <c r="AG66" i="1"/>
  <c r="AF67" i="1"/>
  <c r="AG67" i="1"/>
  <c r="AG68" i="1"/>
  <c r="AF68" i="1"/>
  <c r="X49" i="1"/>
  <c r="E69" i="1" s="1"/>
  <c r="P70" i="1"/>
  <c r="Q70" i="1"/>
  <c r="AZ50" i="1"/>
  <c r="H71" i="1"/>
  <c r="I71" i="1"/>
  <c r="AJ54" i="1"/>
  <c r="AZ54" i="1"/>
  <c r="Z76" i="1"/>
  <c r="Z77" i="1"/>
  <c r="F66" i="1"/>
  <c r="AA90" i="1"/>
  <c r="F70" i="1"/>
  <c r="O65" i="1"/>
  <c r="AB89" i="1"/>
  <c r="G69" i="1"/>
  <c r="G74" i="1"/>
  <c r="AC84" i="1"/>
  <c r="E76" i="1"/>
  <c r="I64" i="1"/>
  <c r="H64" i="1"/>
  <c r="U97" i="1"/>
  <c r="X96" i="1" s="1"/>
  <c r="U96" i="1"/>
  <c r="X84" i="1"/>
  <c r="Y84" i="1"/>
  <c r="Y89" i="1"/>
  <c r="X89" i="1"/>
  <c r="AF71" i="1"/>
  <c r="AG71" i="1"/>
  <c r="J77" i="1"/>
  <c r="J76" i="1"/>
  <c r="R96" i="1"/>
  <c r="R97" i="1"/>
  <c r="K77" i="1"/>
  <c r="K76" i="1"/>
  <c r="N76" i="1" s="1"/>
  <c r="S97" i="1"/>
  <c r="S96" i="1"/>
  <c r="V84" i="1"/>
  <c r="V66" i="1"/>
  <c r="N67" i="1"/>
  <c r="AZ23" i="1"/>
  <c r="AD69" i="1"/>
  <c r="N71" i="1"/>
  <c r="AZ27" i="1"/>
  <c r="AD73" i="1"/>
  <c r="AZ31" i="1"/>
  <c r="AE66" i="1"/>
  <c r="G87" i="1"/>
  <c r="AE67" i="1"/>
  <c r="AE68" i="1"/>
  <c r="AE69" i="1"/>
  <c r="AE72" i="1"/>
  <c r="G93" i="1"/>
  <c r="AE73" i="1"/>
  <c r="G95" i="1"/>
  <c r="AE75" i="1"/>
  <c r="I84" i="1"/>
  <c r="U76" i="1"/>
  <c r="X64" i="1"/>
  <c r="U77" i="1"/>
  <c r="Y64" i="1"/>
  <c r="Y65" i="1"/>
  <c r="X65" i="1"/>
  <c r="Y86" i="1"/>
  <c r="X86" i="1"/>
  <c r="AC87" i="1"/>
  <c r="H67" i="1"/>
  <c r="I88" i="1"/>
  <c r="Y69" i="1"/>
  <c r="X69" i="1"/>
  <c r="X70" i="1"/>
  <c r="Y70" i="1"/>
  <c r="P71" i="1"/>
  <c r="Q71" i="1"/>
  <c r="F74" i="1"/>
  <c r="AB87" i="1"/>
  <c r="G67" i="1"/>
  <c r="G68" i="1"/>
  <c r="G70" i="1"/>
  <c r="G72" i="1"/>
  <c r="X67" i="1"/>
  <c r="Y67" i="1"/>
  <c r="Y68" i="1"/>
  <c r="X68" i="1"/>
  <c r="Q69" i="1"/>
  <c r="P69" i="1"/>
  <c r="B84" i="1"/>
  <c r="R76" i="1"/>
  <c r="R77" i="1"/>
  <c r="B86" i="1"/>
  <c r="Z86" i="1" s="1"/>
  <c r="B88" i="1"/>
  <c r="Z88" i="1" s="1"/>
  <c r="B90" i="1"/>
  <c r="Z90" i="1" s="1"/>
  <c r="B92" i="1"/>
  <c r="F92" i="1" s="1"/>
  <c r="B94" i="1"/>
  <c r="Z94" i="1" s="1"/>
  <c r="C84" i="1"/>
  <c r="S77" i="1"/>
  <c r="V64" i="1"/>
  <c r="S76" i="1"/>
  <c r="V85" i="1"/>
  <c r="AD66" i="1"/>
  <c r="V67" i="1"/>
  <c r="V88" i="1"/>
  <c r="X25" i="1"/>
  <c r="C69" i="1" s="1"/>
  <c r="V89" i="1"/>
  <c r="AD70" i="1"/>
  <c r="F91" i="1"/>
  <c r="V71" i="1"/>
  <c r="N72" i="1"/>
  <c r="V92" i="1"/>
  <c r="AA93" i="1"/>
  <c r="AD93" i="1" s="1"/>
  <c r="F73" i="1"/>
  <c r="V93" i="1"/>
  <c r="AD74" i="1"/>
  <c r="F95" i="1"/>
  <c r="V75" i="1"/>
  <c r="L77" i="1"/>
  <c r="L76" i="1"/>
  <c r="O76" i="1" s="1"/>
  <c r="O64" i="1"/>
  <c r="T97" i="1"/>
  <c r="T96" i="1"/>
  <c r="W96" i="1" s="1"/>
  <c r="W84" i="1"/>
  <c r="X33" i="1"/>
  <c r="D65" i="1" s="1"/>
  <c r="D76" i="1" s="1"/>
  <c r="AZ33" i="1"/>
  <c r="W91" i="1"/>
  <c r="AC76" i="1"/>
  <c r="AC77" i="1"/>
  <c r="AF76" i="1" s="1"/>
  <c r="AF64" i="1"/>
  <c r="AG64" i="1"/>
  <c r="X45" i="1"/>
  <c r="E65" i="1" s="1"/>
  <c r="E77" i="1" s="1"/>
  <c r="AG65" i="1"/>
  <c r="AF65" i="1"/>
  <c r="I86" i="1"/>
  <c r="H86" i="1"/>
  <c r="P67" i="1"/>
  <c r="Q67" i="1"/>
  <c r="AZ47" i="1"/>
  <c r="AC88" i="1"/>
  <c r="H68" i="1"/>
  <c r="I68" i="1"/>
  <c r="AG69" i="1"/>
  <c r="AF69" i="1"/>
  <c r="AF70" i="1"/>
  <c r="AG70" i="1"/>
  <c r="X71" i="1"/>
  <c r="Y71" i="1"/>
  <c r="W88" i="1"/>
  <c r="W90" i="1"/>
  <c r="AE71" i="1"/>
  <c r="W92" i="1"/>
  <c r="W94" i="1"/>
  <c r="E85" i="1"/>
  <c r="X88" i="1"/>
  <c r="X108" i="1"/>
  <c r="Y108" i="1"/>
  <c r="C86" i="1"/>
  <c r="F86" i="1" s="1"/>
  <c r="C88" i="1"/>
  <c r="AA88" i="1" s="1"/>
  <c r="C90" i="1"/>
  <c r="V70" i="1"/>
  <c r="C94" i="1"/>
  <c r="F94" i="1" s="1"/>
  <c r="V74" i="1"/>
  <c r="D84" i="1"/>
  <c r="D88" i="1"/>
  <c r="G88" i="1" s="1"/>
  <c r="D90" i="1"/>
  <c r="G90" i="1" s="1"/>
  <c r="W70" i="1"/>
  <c r="D92" i="1"/>
  <c r="G92" i="1" s="1"/>
  <c r="W72" i="1"/>
  <c r="D94" i="1"/>
  <c r="AB94" i="1" s="1"/>
  <c r="E91" i="1"/>
  <c r="Y91" i="1"/>
  <c r="X91" i="1"/>
  <c r="M97" i="1"/>
  <c r="P84" i="1"/>
  <c r="M96" i="1"/>
  <c r="Q85" i="1"/>
  <c r="O87" i="1"/>
  <c r="Y88" i="1"/>
  <c r="W85" i="1"/>
  <c r="W87" i="1"/>
  <c r="W89" i="1"/>
  <c r="AE70" i="1"/>
  <c r="W93" i="1"/>
  <c r="AE74" i="1"/>
  <c r="W95" i="1"/>
  <c r="H87" i="1"/>
  <c r="X87" i="1"/>
  <c r="Y87" i="1"/>
  <c r="H90" i="1"/>
  <c r="I90" i="1"/>
  <c r="X90" i="1"/>
  <c r="Y90" i="1"/>
  <c r="O106" i="1"/>
  <c r="P106" i="1"/>
  <c r="Q86" i="1"/>
  <c r="M118" i="1"/>
  <c r="M117" i="1"/>
  <c r="P105" i="1"/>
  <c r="Q105" i="1"/>
  <c r="J96" i="1"/>
  <c r="Q87" i="1"/>
  <c r="J97" i="1"/>
  <c r="J118" i="1"/>
  <c r="Q106" i="1"/>
  <c r="Y109" i="1"/>
  <c r="P110" i="1"/>
  <c r="O111" i="1"/>
  <c r="O115" i="1"/>
  <c r="K97" i="1"/>
  <c r="K96" i="1"/>
  <c r="N96" i="1" s="1"/>
  <c r="Q88" i="1"/>
  <c r="Q91" i="1"/>
  <c r="K117" i="1"/>
  <c r="L96" i="1"/>
  <c r="O96" i="1" s="1"/>
  <c r="L97" i="1"/>
  <c r="L118" i="1"/>
  <c r="O105" i="1"/>
  <c r="Y106" i="1"/>
  <c r="Q107" i="1"/>
  <c r="P108" i="1"/>
  <c r="O109" i="1"/>
  <c r="Y110" i="1"/>
  <c r="Q111" i="1"/>
  <c r="P112" i="1"/>
  <c r="G117" i="1"/>
  <c r="L117" i="1"/>
  <c r="O117" i="1" s="1"/>
  <c r="U117" i="1"/>
  <c r="K118" i="1"/>
  <c r="V117" i="1"/>
  <c r="J117" i="1"/>
  <c r="U118" i="1"/>
  <c r="X117" i="1" s="1"/>
  <c r="N105" i="1"/>
  <c r="AD88" i="1" l="1"/>
  <c r="G76" i="1"/>
  <c r="I91" i="1"/>
  <c r="H91" i="1"/>
  <c r="E97" i="1"/>
  <c r="AD90" i="1"/>
  <c r="N117" i="1"/>
  <c r="P96" i="1"/>
  <c r="H85" i="1"/>
  <c r="I85" i="1"/>
  <c r="AA89" i="1"/>
  <c r="AD89" i="1" s="1"/>
  <c r="F69" i="1"/>
  <c r="C97" i="1"/>
  <c r="C96" i="1"/>
  <c r="F84" i="1"/>
  <c r="B96" i="1"/>
  <c r="B97" i="1"/>
  <c r="AB92" i="1"/>
  <c r="AE92" i="1" s="1"/>
  <c r="AB88" i="1"/>
  <c r="AE88" i="1" s="1"/>
  <c r="AA94" i="1"/>
  <c r="AD94" i="1" s="1"/>
  <c r="AF87" i="1"/>
  <c r="AI87" i="1"/>
  <c r="E96" i="1"/>
  <c r="V96" i="1"/>
  <c r="AI84" i="1"/>
  <c r="AG84" i="1"/>
  <c r="AE89" i="1"/>
  <c r="AC91" i="1"/>
  <c r="AC89" i="1"/>
  <c r="AG90" i="1" s="1"/>
  <c r="I69" i="1"/>
  <c r="H69" i="1"/>
  <c r="AA91" i="1"/>
  <c r="AD91" i="1" s="1"/>
  <c r="F71" i="1"/>
  <c r="AI90" i="1"/>
  <c r="AE91" i="1"/>
  <c r="Z84" i="1"/>
  <c r="Z92" i="1"/>
  <c r="C76" i="1"/>
  <c r="F76" i="1" s="1"/>
  <c r="AE86" i="1"/>
  <c r="P117" i="1"/>
  <c r="AB85" i="1"/>
  <c r="AE85" i="1" s="1"/>
  <c r="G65" i="1"/>
  <c r="V76" i="1"/>
  <c r="H88" i="1"/>
  <c r="AA86" i="1"/>
  <c r="AD86" i="1" s="1"/>
  <c r="AD92" i="1"/>
  <c r="D77" i="1"/>
  <c r="H76" i="1" s="1"/>
  <c r="AC86" i="1"/>
  <c r="AG87" i="1" s="1"/>
  <c r="I66" i="1"/>
  <c r="H66" i="1"/>
  <c r="D97" i="1"/>
  <c r="G84" i="1"/>
  <c r="D96" i="1"/>
  <c r="G96" i="1" s="1"/>
  <c r="F90" i="1"/>
  <c r="AI88" i="1"/>
  <c r="AF88" i="1"/>
  <c r="AG88" i="1"/>
  <c r="H65" i="1"/>
  <c r="AC85" i="1"/>
  <c r="I65" i="1"/>
  <c r="AB90" i="1"/>
  <c r="AE90" i="1" s="1"/>
  <c r="I67" i="1"/>
  <c r="X76" i="1"/>
  <c r="H84" i="1"/>
  <c r="P76" i="1"/>
  <c r="AA95" i="1"/>
  <c r="AD95" i="1" s="1"/>
  <c r="F75" i="1"/>
  <c r="AA87" i="1"/>
  <c r="AD87" i="1" s="1"/>
  <c r="F67" i="1"/>
  <c r="I70" i="1"/>
  <c r="AE93" i="1"/>
  <c r="W76" i="1"/>
  <c r="AD76" i="1"/>
  <c r="AB84" i="1"/>
  <c r="AA84" i="1"/>
  <c r="AB96" i="1" l="1"/>
  <c r="AB97" i="1"/>
  <c r="AE84" i="1"/>
  <c r="AE87" i="1"/>
  <c r="AG91" i="1"/>
  <c r="AI91" i="1"/>
  <c r="AF91" i="1"/>
  <c r="AF84" i="1"/>
  <c r="H96" i="1"/>
  <c r="AE94" i="1"/>
  <c r="AF85" i="1"/>
  <c r="AI85" i="1"/>
  <c r="AG85" i="1"/>
  <c r="AG89" i="1"/>
  <c r="AF89" i="1"/>
  <c r="AI89" i="1"/>
  <c r="AF90" i="1"/>
  <c r="AC96" i="1"/>
  <c r="AA97" i="1"/>
  <c r="AA96" i="1"/>
  <c r="AD96" i="1" s="1"/>
  <c r="AD84" i="1"/>
  <c r="AI86" i="1"/>
  <c r="AG86" i="1"/>
  <c r="AF86" i="1"/>
  <c r="Z96" i="1"/>
  <c r="Z97" i="1"/>
  <c r="AC97" i="1"/>
  <c r="F96" i="1"/>
  <c r="AE95" i="1"/>
  <c r="AF96" i="1" l="1"/>
  <c r="AI96" i="1"/>
  <c r="AE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Riyadh AlKhateeb</author>
    <author>F.OMISH</author>
    <author>OPSPLNCARG</author>
  </authors>
  <commentList>
    <comment ref="C6" authorId="0" shapeId="0" xr:uid="{4518BE97-C925-45BA-B06E-016884E0FC16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F6" authorId="0" shapeId="0" xr:uid="{511B7299-9EFD-42C3-9B5F-12DFE89D0B9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I6" authorId="0" shapeId="0" xr:uid="{D393CC76-E592-4FEE-9FBC-92908A4A27B8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R6" authorId="0" shapeId="0" xr:uid="{36E80B16-2589-4987-B2FF-0B4FC80155B0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AW6" authorId="0" shapeId="0" xr:uid="{D7111204-016C-4F4B-88E4-558ABA84ED5F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E7" authorId="1" shapeId="0" xr:uid="{D7AED6C3-BF8E-4D85-9211-950D88E4E8A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H7" authorId="1" shapeId="0" xr:uid="{1B01421D-37F2-4DF2-AA4B-D1979373364B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K7" authorId="1" shapeId="0" xr:uid="{D6D28D09-64A8-4790-9D91-E41FC6037985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N7" authorId="1" shapeId="0" xr:uid="{9CDE76AE-681F-4123-926E-06814F3A9174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Q7" authorId="1" shapeId="0" xr:uid="{6B7992B0-66A7-415A-AD7D-A87979FC4977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T7" authorId="1" shapeId="0" xr:uid="{22A16541-01E0-465F-AACC-DF50DA346F3D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W7" authorId="1" shapeId="0" xr:uid="{1C1412DF-C28A-4C95-AF47-2148241F143F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A7" authorId="1" shapeId="0" xr:uid="{BC1CEB24-2102-4354-842F-846CE6CFE8C7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E7" authorId="1" shapeId="0" xr:uid="{F3AAF8B2-C9EA-43F0-931E-6EDFB10D615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I7" authorId="1" shapeId="0" xr:uid="{262FB4B0-4BF3-42D9-8352-3C282A8FD9C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M7" authorId="1" shapeId="0" xr:uid="{A479EB41-FE97-49B1-8126-4810B835DB9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Q7" authorId="1" shapeId="0" xr:uid="{E36D832C-973F-410D-8BB6-CC4257F4A0BD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AU7" authorId="1" shapeId="0" xr:uid="{C64B9BA1-8F93-4914-9F4F-C67D1AE43397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BA7" authorId="2" shapeId="0" xr:uid="{F3ECFEF1-CB6E-4136-913C-705CB6457937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C7" authorId="1" shapeId="0" xr:uid="{6B4EBB24-1FCA-467B-BF48-9ED79DB6BF3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BF7" authorId="1" shapeId="0" xr:uid="{A1D1433A-BF38-4218-9A6F-AE9DD8C13A40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45' Feet already included with 40' feets from the Year 2019 - 2021</t>
        </r>
      </text>
    </comment>
    <comment ref="C44" authorId="1" shapeId="0" xr:uid="{E6564037-1AFE-4169-AC54-73D95EFA11BE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D44" authorId="1" shapeId="0" xr:uid="{882A6403-E278-4E56-B555-7610B3AC70F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E44" authorId="1" shapeId="0" xr:uid="{F4BF6B1D-551E-480F-8E72-E077B1D2B012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F44" authorId="1" shapeId="0" xr:uid="{7DB3574C-D397-4DBD-8A3D-87D0423971C2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G44" authorId="1" shapeId="0" xr:uid="{BA819F88-16FB-4D76-BD2A-DCF9330D9E7B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H44" authorId="1" shapeId="0" xr:uid="{8A8DA00B-8C52-4E7C-B55B-AC3DE3EDF453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I44" authorId="1" shapeId="0" xr:uid="{19D876E8-3EFF-469B-8CA0-2662DA12DA8C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J44" authorId="1" shapeId="0" xr:uid="{0B7AAE63-BA8C-4E6A-B1D6-B1168D7F5375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K44" authorId="1" shapeId="0" xr:uid="{44BD74EF-8649-497F-8797-88D1F0563B25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O44" authorId="1" shapeId="0" xr:uid="{132A70DE-CC02-4CF5-8AC9-88568FA28FA0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P44" authorId="1" shapeId="0" xr:uid="{C4AD798A-D16F-4647-8A8F-9D2F022ED53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Q44" authorId="1" shapeId="0" xr:uid="{84D166BA-423F-4036-A3CB-F75B12DA7BA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R44" authorId="1" shapeId="0" xr:uid="{81F4A0A9-EEF5-4567-BC58-72390A3A92A0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S44" authorId="1" shapeId="0" xr:uid="{39845CA2-7A3D-4680-B23A-C1FFEC3B9B11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T44" authorId="1" shapeId="0" xr:uid="{4EA4AC7F-10ED-412E-8CDD-A2E6654E9110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Y44" authorId="1" shapeId="0" xr:uid="{52FD09CD-A8EF-460D-A327-2C7E45A6BC88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Z44" authorId="1" shapeId="0" xr:uid="{8634C247-D1B3-4D24-8BA5-9F91D6369F2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AA44" authorId="1" shapeId="0" xr:uid="{56EC578B-2BE2-4723-ABF1-3FAC526BFA5D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AC44" authorId="1" shapeId="0" xr:uid="{5CFD98EC-6CA4-4ACD-ADC1-56E8827CEB23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AD44" authorId="1" shapeId="0" xr:uid="{C8894804-4C4B-4BEB-87AE-C43F4C49A2E4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AE44" authorId="1" shapeId="0" xr:uid="{80B4D26E-25D1-4BA4-ADF6-04682CA0488F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AK44" authorId="1" shapeId="0" xr:uid="{35764A3C-2B88-4508-B42F-2FC1F716614A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AL44" authorId="1" shapeId="0" xr:uid="{4294E535-701B-44A2-8AD5-60450C23D481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AM44" authorId="1" shapeId="0" xr:uid="{16EC5E8D-005D-45C1-9492-FEC356C679F5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AO44" authorId="1" shapeId="0" xr:uid="{532C52C3-67EE-4431-B200-27ED04D78CCF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AP44" authorId="1" shapeId="0" xr:uid="{677F1D2E-FEC3-418E-8508-7B0F7F44D0AE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AQ44" authorId="1" shapeId="0" xr:uid="{848A7EE2-3D1F-4170-9AEF-AD7E7717417F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AS44" authorId="1" shapeId="0" xr:uid="{44B93469-CFBB-4073-8063-0C116E4C9BB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AT44" authorId="1" shapeId="0" xr:uid="{803D61CC-EFF2-4617-B177-9F50D605CF36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AU44" authorId="1" shapeId="0" xr:uid="{C2DFD237-831C-48B6-A98A-85B3F8D06F87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BA44" authorId="1" shapeId="0" xr:uid="{D1FF8689-98E6-4EC8-88C2-202A0F6F0837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1*20' Feet = 1 TEU</t>
        </r>
      </text>
    </comment>
    <comment ref="BB44" authorId="1" shapeId="0" xr:uid="{68264FD1-E14E-4106-B7CC-B46E1D507A98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1*40' Feet = 2 TEU's</t>
        </r>
      </text>
    </comment>
    <comment ref="BC44" authorId="1" shapeId="0" xr:uid="{BAB9892D-F377-4A6D-B2E3-0FD192F7A449}">
      <text>
        <r>
          <rPr>
            <b/>
            <sz val="9"/>
            <color indexed="81"/>
            <rFont val="Tahoma"/>
            <family val="2"/>
          </rPr>
          <t>Riyadh AlKhateeb:</t>
        </r>
        <r>
          <rPr>
            <sz val="9"/>
            <color indexed="81"/>
            <rFont val="Tahoma"/>
            <family val="2"/>
          </rPr>
          <t xml:space="preserve">
starting from 2022 and due to latest KPI definition
1*45' Feet = 2.25 TEU's
</t>
        </r>
      </text>
    </comment>
    <comment ref="B82" authorId="0" shapeId="0" xr:uid="{01E65B6E-3FA5-4922-8135-299FA6005089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 xr:uid="{FC1EDF8F-C8BA-41C1-AE00-29EDC3A8EE0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3" shapeId="0" xr:uid="{53445FC8-2B01-43C9-9E55-5A533467CC7F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<sst xmlns="http://schemas.openxmlformats.org/spreadsheetml/2006/main" count="248" uniqueCount="196">
  <si>
    <t>ACT monthly containers statistics  2019 - 2022</t>
  </si>
  <si>
    <t>IMPORT</t>
  </si>
  <si>
    <t>EXPORT</t>
  </si>
  <si>
    <t>Restow</t>
  </si>
  <si>
    <t>FCL (AQJ)</t>
  </si>
  <si>
    <t>LCL</t>
  </si>
  <si>
    <t>Transit</t>
  </si>
  <si>
    <t>Transit REEFER</t>
  </si>
  <si>
    <t>(AQJ,ASEZA) 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</si>
  <si>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</si>
  <si>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</si>
  <si>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</si>
  <si>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</si>
  <si>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</si>
  <si>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</si>
  <si>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</si>
  <si>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</si>
  <si>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</si>
  <si>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</si>
  <si>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</si>
  <si>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</si>
  <si>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</si>
  <si>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 FCL - 45</t>
  </si>
  <si>
    <t>Imp -LCL - 20</t>
  </si>
  <si>
    <t>Imp -LCL - 40</t>
  </si>
  <si>
    <t>Imp -LCL - 45</t>
  </si>
  <si>
    <t>Imp - Transit - 20</t>
  </si>
  <si>
    <t>Imp - Transit - 40</t>
  </si>
  <si>
    <t>Imp - Transit - 45</t>
  </si>
  <si>
    <t>Imp - Transit -Reefer 20</t>
  </si>
  <si>
    <t>Imp - Transit -Reefer 40</t>
  </si>
  <si>
    <t>Imp - Transit - Reefer 45</t>
  </si>
  <si>
    <t>Imp - Reefer - 20</t>
  </si>
  <si>
    <t>Imp - Reefer - 40</t>
  </si>
  <si>
    <t>Imp - Reefer - 45</t>
  </si>
  <si>
    <t>Imp - Free Zone - 20</t>
  </si>
  <si>
    <t>Imp - Free Zone - 40</t>
  </si>
  <si>
    <t>Imp - Free Zone - 45</t>
  </si>
  <si>
    <t>Import full - 20'</t>
  </si>
  <si>
    <t>Import full - 40'</t>
  </si>
  <si>
    <t>Import full - 45'</t>
  </si>
  <si>
    <t>TEU</t>
  </si>
  <si>
    <t>Import Mty - 20'</t>
  </si>
  <si>
    <t>Import Mty- 40'</t>
  </si>
  <si>
    <t>Import Mty- 45'</t>
  </si>
  <si>
    <t>Import - Transshipment Discharge - 20'</t>
  </si>
  <si>
    <t>Import - Transshipment Discharge - 40'</t>
  </si>
  <si>
    <t>Import - Transshipment Discharge - 45'</t>
  </si>
  <si>
    <t>Total Import - 20'</t>
  </si>
  <si>
    <t>Total Import - 40'</t>
  </si>
  <si>
    <t>Total Import - 45'</t>
  </si>
  <si>
    <t>Export full - 20'</t>
  </si>
  <si>
    <t>Export full - 40'</t>
  </si>
  <si>
    <t>Export full - 45'</t>
  </si>
  <si>
    <t>Export empty - 20'</t>
  </si>
  <si>
    <t>Export empty - 40'</t>
  </si>
  <si>
    <t>Export empty - 45'</t>
  </si>
  <si>
    <t>Export mty - TEU</t>
  </si>
  <si>
    <t>Export - Transshipment- 20'</t>
  </si>
  <si>
    <t>Export - Transshipment - load - 40'</t>
  </si>
  <si>
    <t>Export - Transshipment - load - 45'</t>
  </si>
  <si>
    <t>Total Export - 20'</t>
  </si>
  <si>
    <t>Total Export - 40'</t>
  </si>
  <si>
    <t>Total Export - 45'</t>
  </si>
  <si>
    <t>Total Export - TEU</t>
  </si>
  <si>
    <t>Restow - 20 SQS</t>
  </si>
  <si>
    <t>Restow - 40 SQS</t>
  </si>
  <si>
    <t>Restow - 45 SQS</t>
  </si>
  <si>
    <t>Restow - 20 SS</t>
  </si>
  <si>
    <t>Restow - 40 SS</t>
  </si>
  <si>
    <t>Restow - 45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</si>
  <si>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</si>
  <si>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</si>
  <si>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</si>
  <si>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</si>
  <si>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</si>
  <si>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</si>
  <si>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2019</t>
  </si>
  <si>
    <t>IF 2020</t>
  </si>
  <si>
    <t>IF 2021</t>
  </si>
  <si>
    <t>IF 2022</t>
  </si>
  <si>
    <t>IF 20-19 DIF%</t>
  </si>
  <si>
    <t>IF 21-20 DIF%</t>
  </si>
  <si>
    <t>IF 22-21 DIF%</t>
  </si>
  <si>
    <t>IF  with last month</t>
  </si>
  <si>
    <t>IE 2019</t>
  </si>
  <si>
    <t>IE 2020</t>
  </si>
  <si>
    <t>IE 2021</t>
  </si>
  <si>
    <t>IE 2022</t>
  </si>
  <si>
    <t>IE 20-19 DIF%</t>
  </si>
  <si>
    <t>IE 21-20 DIF%</t>
  </si>
  <si>
    <t>IE 22-21 DIF%</t>
  </si>
  <si>
    <t>IE  with last month</t>
  </si>
  <si>
    <t>EF 2019</t>
  </si>
  <si>
    <t>EF 2020</t>
  </si>
  <si>
    <t>EF 2021</t>
  </si>
  <si>
    <t>EF 2022</t>
  </si>
  <si>
    <t>EF 20-19 DIF%</t>
  </si>
  <si>
    <t>EF 21-20 DIF%</t>
  </si>
  <si>
    <t>EF 22-21 DIF%</t>
  </si>
  <si>
    <t>EF  with last month</t>
  </si>
  <si>
    <t>EM 2019</t>
  </si>
  <si>
    <t>EM 2020</t>
  </si>
  <si>
    <t>EM 2021</t>
  </si>
  <si>
    <t>EM 2022</t>
  </si>
  <si>
    <t>EM 20-19 DIF%</t>
  </si>
  <si>
    <t>EM 21-20 DIF%</t>
  </si>
  <si>
    <t>EM 22-21 DIF%</t>
  </si>
  <si>
    <t>EM with last month</t>
  </si>
  <si>
    <t>JAN</t>
  </si>
  <si>
    <t>&lt;100%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</si>
  <si>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</si>
  <si>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</si>
  <si>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</si>
  <si>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</si>
  <si>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</si>
  <si>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</si>
  <si>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</si>
  <si>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</si>
  <si>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</si>
  <si>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</si>
  <si>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</si>
  <si>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</si>
  <si>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</si>
  <si>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</si>
  <si>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</si>
  <si>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</si>
  <si>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</si>
  <si>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2019</t>
  </si>
  <si>
    <t>TS 2020</t>
  </si>
  <si>
    <t>TS 2021</t>
  </si>
  <si>
    <t>TS 2022</t>
  </si>
  <si>
    <t>TS 20-19 DIF%</t>
  </si>
  <si>
    <t>TS 21-20 DIF%</t>
  </si>
  <si>
    <t>TS 22-21 DIF%</t>
  </si>
  <si>
    <t>TS  with last month</t>
  </si>
  <si>
    <t>LCL 2019</t>
  </si>
  <si>
    <t>LCL 2020</t>
  </si>
  <si>
    <t>LCL 2021</t>
  </si>
  <si>
    <t>LCL 2022</t>
  </si>
  <si>
    <t>LCL 20-19 DIF%</t>
  </si>
  <si>
    <t>LCL 21-20 DIF%</t>
  </si>
  <si>
    <t>LCL 22-21 DIF%</t>
  </si>
  <si>
    <t>LCL  with last month</t>
  </si>
  <si>
    <t>RE 2019</t>
  </si>
  <si>
    <t>RE 2020</t>
  </si>
  <si>
    <t>RE 2021</t>
  </si>
  <si>
    <t>RE 2022</t>
  </si>
  <si>
    <t>RE 20-19 DIF%</t>
  </si>
  <si>
    <t>RE 21-20 DIF%</t>
  </si>
  <si>
    <t>RE 22-21 DIF%</t>
  </si>
  <si>
    <t>RE  with last month</t>
  </si>
  <si>
    <t>20-19 DIF%</t>
  </si>
  <si>
    <t>21-20 DIF%</t>
  </si>
  <si>
    <t>22-21 DIF%</t>
  </si>
  <si>
    <t>Throughput with last month</t>
  </si>
  <si>
    <t>Budget</t>
  </si>
  <si>
    <t>Diff% to budget</t>
  </si>
  <si>
    <t xml:space="preserve"> </t>
  </si>
  <si>
    <t xml:space="preserve">New </t>
  </si>
  <si>
    <t>ASEZA TEUS</t>
  </si>
  <si>
    <t>Import Reefers TEUS</t>
  </si>
  <si>
    <t>Intransit TEUS</t>
  </si>
  <si>
    <t>Intransit (Imp + Ref)</t>
  </si>
  <si>
    <t>ASZ 2019</t>
  </si>
  <si>
    <t>ASZ 2020</t>
  </si>
  <si>
    <t>ASZ 2021</t>
  </si>
  <si>
    <t>ASZ 2022</t>
  </si>
  <si>
    <t>ASZ 20-19 DIF%</t>
  </si>
  <si>
    <t>ASZ 21-20 DIF%</t>
  </si>
  <si>
    <t>ASZ 22-21 DIF%</t>
  </si>
  <si>
    <t>ASZ  with last month</t>
  </si>
  <si>
    <t>RF 2019</t>
  </si>
  <si>
    <t>RF 2020</t>
  </si>
  <si>
    <t>RF 2021</t>
  </si>
  <si>
    <t>RF 2022</t>
  </si>
  <si>
    <t>RF 20 -19 DIF%</t>
  </si>
  <si>
    <t>RF 21 -20 DIF%</t>
  </si>
  <si>
    <t>RF 22 -21 DIF%</t>
  </si>
  <si>
    <t>RF with last month</t>
  </si>
  <si>
    <t>INT 2019</t>
  </si>
  <si>
    <t>INT 2020</t>
  </si>
  <si>
    <t>INT 2021</t>
  </si>
  <si>
    <t>INT 2022</t>
  </si>
  <si>
    <t>INT 20 -19 DIF%</t>
  </si>
  <si>
    <t>INT 21 -20 DIF%</t>
  </si>
  <si>
    <t>INT 22 -21 DIF%</t>
  </si>
  <si>
    <t>INT with last month</t>
  </si>
  <si>
    <t>INT 20</t>
  </si>
  <si>
    <t>INT 40</t>
  </si>
  <si>
    <t>INT 45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</si>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</sst>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 yy"/>
    <numFmt numFmtId="165" formatCode="yyyy"/>
    <numFmt numFmtId="166" formatCode="0.0"/>
    <numFmt numFmtId="167" formatCode="0.0%"/>
    <numFmt numFmtId="168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/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/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1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49" fontId="8" fillId="2" borderId="24" xfId="2" applyNumberFormat="1" applyFont="1" applyFill="1" applyBorder="1" applyAlignment="1">
      <alignment horizontal="center" vertical="center" wrapText="1"/>
    </xf>
    <xf numFmtId="49" fontId="8" fillId="2" borderId="25" xfId="2" applyNumberFormat="1" applyFont="1" applyFill="1" applyBorder="1" applyAlignment="1">
      <alignment horizontal="center" vertical="center" wrapText="1"/>
    </xf>
    <xf numFmtId="49" fontId="8" fillId="2" borderId="10" xfId="2" applyNumberFormat="1" applyFont="1" applyFill="1" applyBorder="1" applyAlignment="1">
      <alignment horizontal="center" vertical="center" wrapText="1"/>
    </xf>
    <xf numFmtId="49" fontId="8" fillId="2" borderId="26" xfId="2" applyNumberFormat="1" applyFont="1" applyFill="1" applyBorder="1" applyAlignment="1">
      <alignment horizontal="center" vertical="center" wrapText="1"/>
    </xf>
    <xf numFmtId="49" fontId="8" fillId="2" borderId="27" xfId="2" applyNumberFormat="1" applyFont="1" applyFill="1" applyBorder="1" applyAlignment="1">
      <alignment horizontal="center" vertical="center" wrapText="1"/>
    </xf>
    <xf numFmtId="164" fontId="10" fillId="0" borderId="28" xfId="2" applyNumberFormat="1" applyFont="1" applyBorder="1" applyAlignment="1">
      <alignment horizontal="center" vertical="center"/>
    </xf>
    <xf numFmtId="165" fontId="10" fillId="0" borderId="28" xfId="2" applyNumberFormat="1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164" fontId="10" fillId="0" borderId="34" xfId="2" applyNumberFormat="1" applyFont="1" applyBorder="1" applyAlignment="1">
      <alignment horizontal="center" vertical="center"/>
    </xf>
    <xf numFmtId="165" fontId="10" fillId="0" borderId="34" xfId="2" applyNumberFormat="1" applyFont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0" fontId="11" fillId="3" borderId="37" xfId="2" applyFont="1" applyFill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165" fontId="10" fillId="0" borderId="40" xfId="2" applyNumberFormat="1" applyFont="1" applyBorder="1" applyAlignment="1">
      <alignment horizontal="center" vertical="center"/>
    </xf>
    <xf numFmtId="164" fontId="10" fillId="0" borderId="41" xfId="2" applyNumberFormat="1" applyFont="1" applyBorder="1" applyAlignment="1">
      <alignment horizontal="center" vertical="center"/>
    </xf>
    <xf numFmtId="165" fontId="10" fillId="0" borderId="41" xfId="2" applyNumberFormat="1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44" xfId="2" applyFont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6" xfId="2" applyFont="1" applyBorder="1" applyAlignment="1">
      <alignment horizontal="center" vertical="center"/>
    </xf>
    <xf numFmtId="164" fontId="12" fillId="2" borderId="47" xfId="2" applyNumberFormat="1" applyFont="1" applyFill="1" applyBorder="1" applyAlignment="1">
      <alignment horizontal="center" vertical="center"/>
    </xf>
    <xf numFmtId="165" fontId="12" fillId="2" borderId="47" xfId="2" applyNumberFormat="1" applyFont="1" applyFill="1" applyBorder="1" applyAlignment="1">
      <alignment horizontal="center" vertical="center"/>
    </xf>
    <xf numFmtId="0" fontId="11" fillId="4" borderId="48" xfId="2" applyFont="1" applyFill="1" applyBorder="1" applyAlignment="1">
      <alignment horizontal="center" vertical="center"/>
    </xf>
    <xf numFmtId="0" fontId="11" fillId="4" borderId="49" xfId="2" applyFont="1" applyFill="1" applyBorder="1" applyAlignment="1">
      <alignment horizontal="center" vertical="center"/>
    </xf>
    <xf numFmtId="0" fontId="11" fillId="4" borderId="50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11" fillId="3" borderId="50" xfId="2" applyFont="1" applyFill="1" applyBorder="1" applyAlignment="1">
      <alignment horizontal="center" vertical="center"/>
    </xf>
    <xf numFmtId="0" fontId="11" fillId="4" borderId="51" xfId="2" applyFont="1" applyFill="1" applyBorder="1" applyAlignment="1">
      <alignment horizontal="center" vertical="center"/>
    </xf>
    <xf numFmtId="0" fontId="11" fillId="4" borderId="52" xfId="2" applyFont="1" applyFill="1" applyBorder="1" applyAlignment="1">
      <alignment horizontal="center" vertical="center"/>
    </xf>
    <xf numFmtId="0" fontId="11" fillId="4" borderId="29" xfId="2" applyFont="1" applyFill="1" applyBorder="1" applyAlignment="1">
      <alignment horizontal="center" vertical="center"/>
    </xf>
    <xf numFmtId="0" fontId="11" fillId="4" borderId="30" xfId="2" applyFont="1" applyFill="1" applyBorder="1" applyAlignment="1">
      <alignment horizontal="center" vertical="center"/>
    </xf>
    <xf numFmtId="0" fontId="11" fillId="4" borderId="31" xfId="2" applyFont="1" applyFill="1" applyBorder="1" applyAlignment="1">
      <alignment horizontal="center" vertical="center"/>
    </xf>
    <xf numFmtId="0" fontId="11" fillId="4" borderId="53" xfId="2" applyFont="1" applyFill="1" applyBorder="1" applyAlignment="1">
      <alignment horizontal="center" vertical="center"/>
    </xf>
    <xf numFmtId="0" fontId="11" fillId="4" borderId="54" xfId="2" applyFont="1" applyFill="1" applyBorder="1" applyAlignment="1">
      <alignment horizontal="center" vertical="center"/>
    </xf>
    <xf numFmtId="0" fontId="11" fillId="4" borderId="55" xfId="2" applyFont="1" applyFill="1" applyBorder="1" applyAlignment="1">
      <alignment horizontal="center" vertical="center"/>
    </xf>
    <xf numFmtId="0" fontId="11" fillId="3" borderId="53" xfId="2" applyFont="1" applyFill="1" applyBorder="1" applyAlignment="1">
      <alignment horizontal="center" vertical="center"/>
    </xf>
    <xf numFmtId="0" fontId="11" fillId="3" borderId="54" xfId="2" applyFont="1" applyFill="1" applyBorder="1" applyAlignment="1">
      <alignment horizontal="center" vertical="center"/>
    </xf>
    <xf numFmtId="0" fontId="11" fillId="3" borderId="55" xfId="2" applyFont="1" applyFill="1" applyBorder="1" applyAlignment="1">
      <alignment horizontal="center" vertical="center"/>
    </xf>
    <xf numFmtId="0" fontId="11" fillId="4" borderId="56" xfId="2" applyFont="1" applyFill="1" applyBorder="1" applyAlignment="1">
      <alignment horizontal="center" vertical="center"/>
    </xf>
    <xf numFmtId="0" fontId="11" fillId="4" borderId="57" xfId="2" applyFont="1" applyFill="1" applyBorder="1" applyAlignment="1">
      <alignment horizontal="center" vertical="center"/>
    </xf>
    <xf numFmtId="0" fontId="11" fillId="4" borderId="35" xfId="2" applyFont="1" applyFill="1" applyBorder="1" applyAlignment="1">
      <alignment horizontal="center" vertical="center"/>
    </xf>
    <xf numFmtId="0" fontId="11" fillId="4" borderId="36" xfId="2" applyFont="1" applyFill="1" applyBorder="1" applyAlignment="1">
      <alignment horizontal="center" vertical="center"/>
    </xf>
    <xf numFmtId="0" fontId="11" fillId="4" borderId="37" xfId="2" applyFont="1" applyFill="1" applyBorder="1" applyAlignment="1">
      <alignment horizontal="center" vertical="center"/>
    </xf>
    <xf numFmtId="164" fontId="12" fillId="2" borderId="58" xfId="2" applyNumberFormat="1" applyFont="1" applyFill="1" applyBorder="1" applyAlignment="1">
      <alignment horizontal="center" vertical="center"/>
    </xf>
    <xf numFmtId="165" fontId="12" fillId="2" borderId="58" xfId="2" applyNumberFormat="1" applyFont="1" applyFill="1" applyBorder="1" applyAlignment="1">
      <alignment horizontal="center" vertical="center"/>
    </xf>
    <xf numFmtId="0" fontId="11" fillId="4" borderId="59" xfId="2" applyFont="1" applyFill="1" applyBorder="1" applyAlignment="1">
      <alignment horizontal="center" vertical="center"/>
    </xf>
    <xf numFmtId="0" fontId="11" fillId="4" borderId="60" xfId="2" applyFont="1" applyFill="1" applyBorder="1" applyAlignment="1">
      <alignment horizontal="center" vertical="center"/>
    </xf>
    <xf numFmtId="0" fontId="11" fillId="4" borderId="61" xfId="2" applyFont="1" applyFill="1" applyBorder="1" applyAlignment="1">
      <alignment horizontal="center" vertical="center"/>
    </xf>
    <xf numFmtId="0" fontId="11" fillId="3" borderId="59" xfId="2" applyFont="1" applyFill="1" applyBorder="1" applyAlignment="1">
      <alignment horizontal="center" vertical="center"/>
    </xf>
    <xf numFmtId="0" fontId="11" fillId="3" borderId="60" xfId="2" applyFont="1" applyFill="1" applyBorder="1" applyAlignment="1">
      <alignment horizontal="center" vertical="center"/>
    </xf>
    <xf numFmtId="0" fontId="11" fillId="3" borderId="61" xfId="2" applyFont="1" applyFill="1" applyBorder="1" applyAlignment="1">
      <alignment horizontal="center" vertical="center"/>
    </xf>
    <xf numFmtId="0" fontId="11" fillId="4" borderId="62" xfId="2" applyFont="1" applyFill="1" applyBorder="1" applyAlignment="1">
      <alignment horizontal="center" vertical="center"/>
    </xf>
    <xf numFmtId="0" fontId="11" fillId="4" borderId="63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1" fillId="4" borderId="44" xfId="2" applyFont="1" applyFill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1" fillId="0" borderId="64" xfId="2" applyFont="1" applyBorder="1" applyAlignment="1">
      <alignment horizontal="center" vertical="center"/>
    </xf>
    <xf numFmtId="0" fontId="11" fillId="0" borderId="65" xfId="2" applyFont="1" applyBorder="1" applyAlignment="1">
      <alignment horizontal="center" vertical="center"/>
    </xf>
    <xf numFmtId="0" fontId="11" fillId="0" borderId="66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2" fontId="11" fillId="3" borderId="31" xfId="2" applyNumberFormat="1" applyFont="1" applyFill="1" applyBorder="1" applyAlignment="1">
      <alignment horizontal="center" vertical="center"/>
    </xf>
    <xf numFmtId="0" fontId="11" fillId="3" borderId="68" xfId="2" applyFont="1" applyFill="1" applyBorder="1" applyAlignment="1">
      <alignment horizontal="center" vertical="center"/>
    </xf>
    <xf numFmtId="1" fontId="11" fillId="3" borderId="37" xfId="2" applyNumberFormat="1" applyFont="1" applyFill="1" applyBorder="1" applyAlignment="1">
      <alignment horizontal="center" vertical="center"/>
    </xf>
    <xf numFmtId="1" fontId="11" fillId="0" borderId="30" xfId="2" applyNumberFormat="1" applyFont="1" applyBorder="1" applyAlignment="1">
      <alignment horizontal="center" vertical="center"/>
    </xf>
    <xf numFmtId="166" fontId="11" fillId="3" borderId="37" xfId="2" applyNumberFormat="1" applyFont="1" applyFill="1" applyBorder="1" applyAlignment="1">
      <alignment horizontal="center" vertical="center"/>
    </xf>
    <xf numFmtId="0" fontId="11" fillId="3" borderId="69" xfId="2" applyFont="1" applyFill="1" applyBorder="1" applyAlignment="1">
      <alignment horizontal="center" vertical="center"/>
    </xf>
    <xf numFmtId="1" fontId="11" fillId="0" borderId="36" xfId="2" applyNumberFormat="1" applyFont="1" applyBorder="1" applyAlignment="1">
      <alignment horizontal="center" vertical="center"/>
    </xf>
    <xf numFmtId="0" fontId="13" fillId="5" borderId="35" xfId="2" applyFont="1" applyFill="1" applyBorder="1" applyAlignment="1">
      <alignment horizontal="center" vertical="center"/>
    </xf>
    <xf numFmtId="0" fontId="13" fillId="5" borderId="69" xfId="2" applyFont="1" applyFill="1" applyBorder="1" applyAlignment="1">
      <alignment horizontal="center" vertical="center"/>
    </xf>
    <xf numFmtId="1" fontId="11" fillId="3" borderId="44" xfId="2" applyNumberFormat="1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1" fontId="11" fillId="0" borderId="43" xfId="2" applyNumberFormat="1" applyFont="1" applyBorder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9" fontId="5" fillId="0" borderId="0" xfId="3" applyFont="1" applyFill="1" applyAlignment="1">
      <alignment horizontal="center" vertical="center"/>
    </xf>
    <xf numFmtId="165" fontId="8" fillId="0" borderId="0" xfId="2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70" xfId="2" applyFont="1" applyBorder="1" applyAlignment="1">
      <alignment horizontal="center" vertical="center"/>
    </xf>
    <xf numFmtId="166" fontId="9" fillId="0" borderId="38" xfId="2" applyNumberFormat="1" applyFont="1" applyBorder="1" applyAlignment="1">
      <alignment horizontal="center" vertical="center"/>
    </xf>
    <xf numFmtId="167" fontId="9" fillId="0" borderId="36" xfId="3" applyNumberFormat="1" applyFont="1" applyFill="1" applyBorder="1" applyAlignment="1">
      <alignment horizontal="center" vertical="center"/>
    </xf>
    <xf numFmtId="167" fontId="9" fillId="0" borderId="38" xfId="3" applyNumberFormat="1" applyFont="1" applyFill="1" applyBorder="1" applyAlignment="1">
      <alignment horizontal="center" vertical="center"/>
    </xf>
    <xf numFmtId="167" fontId="9" fillId="0" borderId="71" xfId="3" applyNumberFormat="1" applyFont="1" applyFill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72" xfId="2" applyFont="1" applyBorder="1" applyAlignment="1">
      <alignment horizontal="center" vertical="center"/>
    </xf>
    <xf numFmtId="1" fontId="9" fillId="0" borderId="36" xfId="2" applyNumberFormat="1" applyFont="1" applyBorder="1" applyAlignment="1">
      <alignment horizontal="center" vertical="center"/>
    </xf>
    <xf numFmtId="167" fontId="9" fillId="0" borderId="70" xfId="3" applyNumberFormat="1" applyFont="1" applyFill="1" applyBorder="1" applyAlignment="1">
      <alignment horizontal="center" vertical="center"/>
    </xf>
    <xf numFmtId="167" fontId="9" fillId="0" borderId="31" xfId="3" applyNumberFormat="1" applyFont="1" applyFill="1" applyBorder="1" applyAlignment="1">
      <alignment horizontal="center" vertical="center"/>
    </xf>
    <xf numFmtId="1" fontId="9" fillId="0" borderId="73" xfId="2" applyNumberFormat="1" applyFont="1" applyBorder="1" applyAlignment="1">
      <alignment horizontal="center" vertical="center"/>
    </xf>
    <xf numFmtId="167" fontId="9" fillId="0" borderId="30" xfId="3" applyNumberFormat="1" applyFont="1" applyFill="1" applyBorder="1" applyAlignment="1">
      <alignment horizontal="center" vertical="center"/>
    </xf>
    <xf numFmtId="167" fontId="9" fillId="0" borderId="74" xfId="3" applyNumberFormat="1" applyFont="1" applyFill="1" applyBorder="1" applyAlignment="1">
      <alignment horizontal="center" vertical="center"/>
    </xf>
    <xf numFmtId="49" fontId="8" fillId="2" borderId="47" xfId="2" applyNumberFormat="1" applyFont="1" applyFill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167" fontId="9" fillId="0" borderId="75" xfId="3" applyNumberFormat="1" applyFont="1" applyFill="1" applyBorder="1" applyAlignment="1">
      <alignment horizontal="center" vertical="center"/>
    </xf>
    <xf numFmtId="167" fontId="9" fillId="0" borderId="37" xfId="3" applyNumberFormat="1" applyFont="1" applyFill="1" applyBorder="1" applyAlignment="1">
      <alignment horizontal="center" vertical="center"/>
    </xf>
    <xf numFmtId="1" fontId="9" fillId="0" borderId="72" xfId="2" applyNumberFormat="1" applyFont="1" applyBorder="1" applyAlignment="1">
      <alignment horizontal="center" vertical="center"/>
    </xf>
    <xf numFmtId="167" fontId="9" fillId="0" borderId="76" xfId="3" applyNumberFormat="1" applyFont="1" applyFill="1" applyBorder="1" applyAlignment="1">
      <alignment horizontal="center" vertical="center"/>
    </xf>
    <xf numFmtId="1" fontId="9" fillId="0" borderId="38" xfId="2" applyNumberFormat="1" applyFont="1" applyBorder="1" applyAlignment="1">
      <alignment horizontal="center" vertical="center"/>
    </xf>
    <xf numFmtId="3" fontId="9" fillId="4" borderId="77" xfId="2" applyNumberFormat="1" applyFont="1" applyFill="1" applyBorder="1" applyAlignment="1">
      <alignment horizontal="center" vertical="center"/>
    </xf>
    <xf numFmtId="167" fontId="9" fillId="4" borderId="77" xfId="3" applyNumberFormat="1" applyFont="1" applyFill="1" applyBorder="1" applyAlignment="1">
      <alignment horizontal="center" vertical="center"/>
    </xf>
    <xf numFmtId="167" fontId="9" fillId="4" borderId="78" xfId="3" applyNumberFormat="1" applyFont="1" applyFill="1" applyBorder="1" applyAlignment="1">
      <alignment horizontal="center" vertical="center"/>
    </xf>
    <xf numFmtId="167" fontId="9" fillId="4" borderId="79" xfId="3" applyNumberFormat="1" applyFont="1" applyFill="1" applyBorder="1" applyAlignment="1">
      <alignment horizontal="center" vertical="center"/>
    </xf>
    <xf numFmtId="3" fontId="9" fillId="4" borderId="80" xfId="2" applyNumberFormat="1" applyFont="1" applyFill="1" applyBorder="1" applyAlignment="1">
      <alignment horizontal="center" vertical="center"/>
    </xf>
    <xf numFmtId="167" fontId="9" fillId="4" borderId="81" xfId="3" applyNumberFormat="1" applyFont="1" applyFill="1" applyBorder="1" applyAlignment="1">
      <alignment horizontal="center" vertical="center"/>
    </xf>
    <xf numFmtId="49" fontId="8" fillId="2" borderId="58" xfId="2" applyNumberFormat="1" applyFont="1" applyFill="1" applyBorder="1" applyAlignment="1">
      <alignment horizontal="center" vertical="center"/>
    </xf>
    <xf numFmtId="3" fontId="9" fillId="4" borderId="82" xfId="2" applyNumberFormat="1" applyFont="1" applyFill="1" applyBorder="1" applyAlignment="1">
      <alignment horizontal="center" vertical="center"/>
    </xf>
    <xf numFmtId="167" fontId="9" fillId="4" borderId="15" xfId="3" applyNumberFormat="1" applyFont="1" applyFill="1" applyBorder="1" applyAlignment="1">
      <alignment horizontal="center" vertical="center"/>
    </xf>
    <xf numFmtId="167" fontId="9" fillId="4" borderId="83" xfId="3" applyNumberFormat="1" applyFont="1" applyFill="1" applyBorder="1" applyAlignment="1">
      <alignment horizontal="center" vertical="center"/>
    </xf>
    <xf numFmtId="167" fontId="9" fillId="4" borderId="16" xfId="3" applyNumberFormat="1" applyFont="1" applyFill="1" applyBorder="1" applyAlignment="1">
      <alignment horizontal="center" vertical="center"/>
    </xf>
    <xf numFmtId="3" fontId="9" fillId="4" borderId="15" xfId="2" applyNumberFormat="1" applyFont="1" applyFill="1" applyBorder="1" applyAlignment="1">
      <alignment horizontal="center" vertical="center"/>
    </xf>
    <xf numFmtId="167" fontId="9" fillId="4" borderId="10" xfId="3" applyNumberFormat="1" applyFont="1" applyFill="1" applyBorder="1" applyAlignment="1">
      <alignment horizontal="center" vertical="center"/>
    </xf>
    <xf numFmtId="167" fontId="9" fillId="4" borderId="84" xfId="3" applyNumberFormat="1" applyFont="1" applyFill="1" applyBorder="1" applyAlignment="1">
      <alignment horizontal="center" vertical="center"/>
    </xf>
    <xf numFmtId="167" fontId="9" fillId="4" borderId="13" xfId="3" applyNumberFormat="1" applyFont="1" applyFill="1" applyBorder="1" applyAlignment="1">
      <alignment horizontal="center" vertical="center"/>
    </xf>
    <xf numFmtId="167" fontId="9" fillId="4" borderId="25" xfId="3" applyNumberFormat="1" applyFont="1" applyFill="1" applyBorder="1" applyAlignment="1">
      <alignment horizontal="center" vertical="center"/>
    </xf>
    <xf numFmtId="167" fontId="9" fillId="4" borderId="85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 applyProtection="1">
      <alignment vertical="center"/>
    </xf>
    <xf numFmtId="0" fontId="15" fillId="0" borderId="6" xfId="4" applyFont="1" applyFill="1" applyBorder="1" applyAlignment="1" applyProtection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15" fillId="0" borderId="0" xfId="4" applyFont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8" fillId="2" borderId="73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 wrapText="1"/>
    </xf>
    <xf numFmtId="167" fontId="9" fillId="0" borderId="86" xfId="3" applyNumberFormat="1" applyFont="1" applyFill="1" applyBorder="1" applyAlignment="1">
      <alignment horizontal="center" vertical="center"/>
    </xf>
    <xf numFmtId="167" fontId="9" fillId="0" borderId="32" xfId="3" applyNumberFormat="1" applyFont="1" applyFill="1" applyBorder="1" applyAlignment="1">
      <alignment horizontal="center" vertical="center"/>
    </xf>
    <xf numFmtId="167" fontId="9" fillId="0" borderId="73" xfId="3" applyNumberFormat="1" applyFont="1" applyFill="1" applyBorder="1" applyAlignment="1">
      <alignment horizontal="center" vertical="center"/>
    </xf>
    <xf numFmtId="167" fontId="9" fillId="0" borderId="72" xfId="3" applyNumberFormat="1" applyFont="1" applyFill="1" applyBorder="1" applyAlignment="1">
      <alignment horizontal="center" vertical="center"/>
    </xf>
    <xf numFmtId="3" fontId="9" fillId="0" borderId="30" xfId="2" applyNumberFormat="1" applyFont="1" applyBorder="1" applyAlignment="1">
      <alignment horizontal="center" vertical="center"/>
    </xf>
    <xf numFmtId="3" fontId="9" fillId="0" borderId="72" xfId="2" applyNumberFormat="1" applyFont="1" applyBorder="1" applyAlignment="1">
      <alignment horizontal="center" vertical="center"/>
    </xf>
    <xf numFmtId="3" fontId="9" fillId="0" borderId="29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5" xfId="2" applyNumberFormat="1" applyFont="1" applyBorder="1" applyAlignment="1">
      <alignment horizontal="center" vertical="center"/>
    </xf>
    <xf numFmtId="167" fontId="9" fillId="0" borderId="43" xfId="3" applyNumberFormat="1" applyFont="1" applyFill="1" applyBorder="1" applyAlignment="1">
      <alignment horizontal="center" vertical="center"/>
    </xf>
    <xf numFmtId="167" fontId="9" fillId="0" borderId="66" xfId="3" applyNumberFormat="1" applyFont="1" applyFill="1" applyBorder="1" applyAlignment="1">
      <alignment horizontal="center" vertical="center"/>
    </xf>
    <xf numFmtId="3" fontId="9" fillId="0" borderId="42" xfId="2" applyNumberFormat="1" applyFont="1" applyBorder="1" applyAlignment="1">
      <alignment horizontal="center" vertical="center"/>
    </xf>
    <xf numFmtId="3" fontId="9" fillId="4" borderId="87" xfId="3" applyNumberFormat="1" applyFont="1" applyFill="1" applyBorder="1" applyAlignment="1">
      <alignment horizontal="center" vertical="center"/>
    </xf>
    <xf numFmtId="3" fontId="9" fillId="4" borderId="16" xfId="2" applyNumberFormat="1" applyFont="1" applyFill="1" applyBorder="1" applyAlignment="1">
      <alignment horizontal="center" vertical="center"/>
    </xf>
    <xf numFmtId="167" fontId="9" fillId="4" borderId="0" xfId="3" applyNumberFormat="1" applyFont="1" applyFill="1" applyBorder="1" applyAlignment="1">
      <alignment horizontal="center" vertical="center"/>
    </xf>
    <xf numFmtId="3" fontId="9" fillId="4" borderId="14" xfId="2" applyNumberFormat="1" applyFont="1" applyFill="1" applyBorder="1" applyAlignment="1">
      <alignment horizontal="center" vertical="center"/>
    </xf>
    <xf numFmtId="167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167" fontId="9" fillId="0" borderId="0" xfId="3" applyNumberFormat="1" applyFont="1" applyFill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68" xfId="2" applyFont="1" applyFill="1" applyBorder="1" applyAlignment="1">
      <alignment horizontal="center" vertical="center"/>
    </xf>
    <xf numFmtId="0" fontId="8" fillId="2" borderId="68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71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88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1" fontId="9" fillId="0" borderId="30" xfId="2" applyNumberFormat="1" applyFont="1" applyBorder="1" applyAlignment="1">
      <alignment horizontal="center" vertical="center"/>
    </xf>
    <xf numFmtId="1" fontId="9" fillId="0" borderId="29" xfId="2" applyNumberFormat="1" applyFont="1" applyBorder="1" applyAlignment="1">
      <alignment horizontal="center" vertical="center"/>
    </xf>
    <xf numFmtId="1" fontId="9" fillId="0" borderId="74" xfId="2" applyNumberFormat="1" applyFont="1" applyBorder="1" applyAlignment="1">
      <alignment horizontal="center" vertical="center"/>
    </xf>
    <xf numFmtId="1" fontId="9" fillId="0" borderId="27" xfId="2" applyNumberFormat="1" applyFont="1" applyBorder="1" applyAlignment="1">
      <alignment horizontal="center" vertical="center"/>
    </xf>
    <xf numFmtId="1" fontId="9" fillId="0" borderId="89" xfId="2" applyNumberFormat="1" applyFont="1" applyBorder="1" applyAlignment="1">
      <alignment horizontal="center" vertical="center"/>
    </xf>
    <xf numFmtId="1" fontId="9" fillId="0" borderId="76" xfId="2" applyNumberFormat="1" applyFont="1" applyBorder="1" applyAlignment="1">
      <alignment horizontal="center" vertical="center"/>
    </xf>
    <xf numFmtId="168" fontId="9" fillId="0" borderId="38" xfId="2" applyNumberFormat="1" applyFont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7" borderId="38" xfId="2" applyNumberFormat="1" applyFont="1" applyFill="1" applyBorder="1" applyAlignment="1">
      <alignment horizontal="center" vertical="center"/>
    </xf>
    <xf numFmtId="1" fontId="9" fillId="7" borderId="89" xfId="2" applyNumberFormat="1" applyFont="1" applyFill="1" applyBorder="1" applyAlignment="1">
      <alignment horizontal="center" vertical="center"/>
    </xf>
    <xf numFmtId="1" fontId="9" fillId="7" borderId="36" xfId="2" applyNumberFormat="1" applyFont="1" applyFill="1" applyBorder="1" applyAlignment="1">
      <alignment horizontal="center" vertical="center"/>
    </xf>
    <xf numFmtId="1" fontId="9" fillId="7" borderId="76" xfId="2" applyNumberFormat="1" applyFont="1" applyFill="1" applyBorder="1" applyAlignment="1">
      <alignment horizontal="center" vertical="center"/>
    </xf>
    <xf numFmtId="168" fontId="9" fillId="0" borderId="45" xfId="2" applyNumberFormat="1" applyFont="1" applyBorder="1" applyAlignment="1">
      <alignment horizontal="center" vertical="center"/>
    </xf>
    <xf numFmtId="168" fontId="9" fillId="0" borderId="66" xfId="2" applyNumberFormat="1" applyFont="1" applyBorder="1" applyAlignment="1">
      <alignment horizontal="center" vertical="center"/>
    </xf>
    <xf numFmtId="1" fontId="9" fillId="0" borderId="45" xfId="2" applyNumberFormat="1" applyFont="1" applyBorder="1" applyAlignment="1">
      <alignment horizontal="center" vertical="center"/>
    </xf>
    <xf numFmtId="1" fontId="9" fillId="0" borderId="90" xfId="2" applyNumberFormat="1" applyFont="1" applyBorder="1" applyAlignment="1">
      <alignment horizontal="center" vertical="center"/>
    </xf>
    <xf numFmtId="1" fontId="9" fillId="0" borderId="43" xfId="2" applyNumberFormat="1" applyFont="1" applyBorder="1" applyAlignment="1">
      <alignment horizontal="center" vertical="center"/>
    </xf>
    <xf numFmtId="1" fontId="9" fillId="0" borderId="91" xfId="2" applyNumberFormat="1" applyFont="1" applyBorder="1" applyAlignment="1">
      <alignment horizontal="center" vertical="center"/>
    </xf>
    <xf numFmtId="49" fontId="8" fillId="2" borderId="92" xfId="2" applyNumberFormat="1" applyFont="1" applyFill="1" applyBorder="1" applyAlignment="1">
      <alignment horizontal="center" vertical="center"/>
    </xf>
    <xf numFmtId="3" fontId="9" fillId="4" borderId="87" xfId="2" applyNumberFormat="1" applyFont="1" applyFill="1" applyBorder="1" applyAlignment="1">
      <alignment horizontal="center" vertical="center"/>
    </xf>
    <xf numFmtId="3" fontId="9" fillId="4" borderId="81" xfId="2" applyNumberFormat="1" applyFont="1" applyFill="1" applyBorder="1" applyAlignment="1">
      <alignment horizontal="center" vertical="center"/>
    </xf>
    <xf numFmtId="3" fontId="9" fillId="4" borderId="93" xfId="2" applyNumberFormat="1" applyFont="1" applyFill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10" fontId="9" fillId="0" borderId="0" xfId="3" applyNumberFormat="1" applyFont="1" applyFill="1" applyAlignment="1">
      <alignment horizontal="center" vertical="center"/>
    </xf>
    <xf numFmtId="0" fontId="8" fillId="2" borderId="97" xfId="2" applyFont="1" applyFill="1" applyBorder="1" applyAlignment="1">
      <alignment horizontal="center" vertical="center"/>
    </xf>
    <xf numFmtId="0" fontId="8" fillId="2" borderId="98" xfId="2" applyFont="1" applyFill="1" applyBorder="1" applyAlignment="1">
      <alignment horizontal="center" vertical="center" wrapText="1" shrinkToFit="1"/>
    </xf>
    <xf numFmtId="0" fontId="8" fillId="2" borderId="99" xfId="2" applyFont="1" applyFill="1" applyBorder="1" applyAlignment="1">
      <alignment horizontal="center" vertical="center" wrapText="1" shrinkToFit="1"/>
    </xf>
    <xf numFmtId="165" fontId="8" fillId="2" borderId="100" xfId="2" applyNumberFormat="1" applyFont="1" applyFill="1" applyBorder="1" applyAlignment="1">
      <alignment horizontal="center" vertical="center"/>
    </xf>
    <xf numFmtId="3" fontId="9" fillId="0" borderId="101" xfId="2" applyNumberFormat="1" applyFont="1" applyBorder="1" applyAlignment="1">
      <alignment horizontal="center" vertical="center"/>
    </xf>
    <xf numFmtId="3" fontId="9" fillId="0" borderId="102" xfId="2" applyNumberFormat="1" applyFont="1" applyBorder="1" applyAlignment="1">
      <alignment horizontal="center" vertical="center"/>
    </xf>
    <xf numFmtId="3" fontId="9" fillId="0" borderId="103" xfId="2" applyNumberFormat="1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165" fontId="8" fillId="2" borderId="104" xfId="2" applyNumberFormat="1" applyFont="1" applyFill="1" applyBorder="1" applyAlignment="1">
      <alignment horizontal="center" vertical="center"/>
    </xf>
    <xf numFmtId="3" fontId="9" fillId="0" borderId="105" xfId="2" applyNumberFormat="1" applyFont="1" applyBorder="1" applyAlignment="1">
      <alignment horizontal="center" vertical="center"/>
    </xf>
    <xf numFmtId="3" fontId="9" fillId="0" borderId="106" xfId="2" applyNumberFormat="1" applyFont="1" applyBorder="1" applyAlignment="1">
      <alignment horizontal="center" vertical="center"/>
    </xf>
    <xf numFmtId="3" fontId="9" fillId="0" borderId="107" xfId="2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8" fillId="2" borderId="94" xfId="2" applyFont="1" applyFill="1" applyBorder="1" applyAlignment="1">
      <alignment horizontal="center" vertical="center" wrapText="1"/>
    </xf>
    <xf numFmtId="0" fontId="8" fillId="2" borderId="95" xfId="2" applyFont="1" applyFill="1" applyBorder="1" applyAlignment="1">
      <alignment horizontal="center" vertical="center" wrapText="1"/>
    </xf>
    <xf numFmtId="0" fontId="8" fillId="2" borderId="96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2" xr:uid="{B1195610-02AA-4A41-B595-6E771A89D004}"/>
    <cellStyle name="Percent" xfId="1" builtinId="5"/>
    <cellStyle name="Percent 2" xfId="3" xr:uid="{27721FCC-5CDB-4BBF-A4B1-739DF017F3ED}"/>
  </cellStyles>
  <dxfs count="109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ED8D8B40-4468-44C0-87E7-51EAE1A0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CCD40C-B379-4922-B475-B7428B350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6857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DDEEEC-D74D-46D3-BB5E-96FE4C6E181B}"/>
            </a:ext>
          </a:extLst>
        </xdr:cNvPr>
        <xdr:cNvSpPr txBox="1"/>
      </xdr:nvSpPr>
      <xdr:spPr>
        <a:xfrm>
          <a:off x="15577297" y="401172"/>
          <a:ext cx="942415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856E-006D-444A-AB86-9DADA5B3DAC6}">
  <dimension ref="A1:BH135"/>
  <sheetViews>
    <sheetView showGridLines="0" tabSelected="1" zoomScale="90" zoomScaleNormal="90" workbookViewId="0">
      <pane xSplit="1" ySplit="7" topLeftCell="O34" activePane="bottomRight" state="frozen"/>
      <selection pane="topRight" activeCell="B1" sqref="B1"/>
      <selection pane="bottomLeft" activeCell="A8" sqref="A8"/>
      <selection pane="bottomRight" activeCell="AG44" sqref="AG44"/>
    </sheetView>
  </sheetViews>
  <sheetFormatPr defaultRowHeight="12.75" x14ac:dyDescent="0.25"/>
  <cols>
    <col min="1" max="1" width="15.85546875" style="2" bestFit="1" customWidth="1"/>
    <col min="2" max="2" width="11" style="2" bestFit="1" customWidth="1"/>
    <col min="3" max="4" width="12.42578125" style="2" bestFit="1" customWidth="1"/>
    <col min="5" max="5" width="11.85546875" style="2" bestFit="1" customWidth="1"/>
    <col min="6" max="6" width="11.5703125" style="2" customWidth="1"/>
    <col min="7" max="7" width="11.42578125" style="2" customWidth="1"/>
    <col min="8" max="8" width="11" style="2" customWidth="1"/>
    <col min="9" max="9" width="12.28515625" style="2" bestFit="1" customWidth="1"/>
    <col min="10" max="10" width="12.140625" style="2" bestFit="1" customWidth="1"/>
    <col min="11" max="12" width="11.42578125" style="2" bestFit="1" customWidth="1"/>
    <col min="13" max="13" width="12.140625" style="2" bestFit="1" customWidth="1"/>
    <col min="14" max="14" width="11.85546875" style="2" customWidth="1"/>
    <col min="15" max="15" width="12.140625" style="2" customWidth="1"/>
    <col min="16" max="16" width="12.85546875" style="2" bestFit="1" customWidth="1"/>
    <col min="17" max="17" width="13.140625" style="2" customWidth="1"/>
    <col min="18" max="18" width="10.85546875" style="2" customWidth="1"/>
    <col min="19" max="19" width="11.140625" style="2" customWidth="1"/>
    <col min="20" max="20" width="10.7109375" style="2" customWidth="1"/>
    <col min="21" max="21" width="10.42578125" style="2" bestFit="1" customWidth="1"/>
    <col min="22" max="22" width="10.140625" style="2" customWidth="1"/>
    <col min="23" max="23" width="10.5703125" style="2" customWidth="1"/>
    <col min="24" max="24" width="10.85546875" style="2" customWidth="1"/>
    <col min="25" max="25" width="11.140625" style="2" customWidth="1"/>
    <col min="26" max="26" width="16.140625" style="2" customWidth="1"/>
    <col min="27" max="27" width="16.7109375" style="2" customWidth="1"/>
    <col min="28" max="28" width="16.140625" style="2" customWidth="1"/>
    <col min="29" max="29" width="11.28515625" style="2" customWidth="1"/>
    <col min="30" max="30" width="12.5703125" style="2" bestFit="1" customWidth="1"/>
    <col min="31" max="32" width="11.7109375" style="2" bestFit="1" customWidth="1"/>
    <col min="33" max="33" width="13.28515625" style="2" customWidth="1"/>
    <col min="34" max="34" width="13.7109375" style="2" customWidth="1"/>
    <col min="35" max="35" width="10" style="2" bestFit="1" customWidth="1"/>
    <col min="36" max="36" width="8.42578125" style="2" customWidth="1"/>
    <col min="37" max="37" width="8.85546875" style="2" customWidth="1"/>
    <col min="38" max="39" width="10.28515625" style="2" bestFit="1" customWidth="1"/>
    <col min="40" max="40" width="9.140625" style="2" customWidth="1"/>
    <col min="41" max="41" width="11.42578125" style="2" customWidth="1"/>
    <col min="42" max="42" width="12.28515625" style="2" customWidth="1"/>
    <col min="43" max="43" width="11.28515625" style="2" customWidth="1"/>
    <col min="44" max="44" width="10" style="2" bestFit="1" customWidth="1"/>
    <col min="45" max="45" width="8.42578125" style="2" customWidth="1"/>
    <col min="46" max="46" width="9" style="2" customWidth="1"/>
    <col min="47" max="49" width="11.140625" style="2" bestFit="1" customWidth="1"/>
    <col min="50" max="16384" width="9.140625" style="2"/>
  </cols>
  <sheetData>
    <row r="1" spans="1:60" ht="27" customHeight="1" x14ac:dyDescent="0.25">
      <c r="A1" s="1"/>
      <c r="B1" s="1"/>
      <c r="C1" s="1"/>
      <c r="D1" s="256" t="s">
        <v>0</v>
      </c>
      <c r="E1" s="256"/>
      <c r="F1" s="256"/>
      <c r="G1" s="256"/>
      <c r="H1" s="256"/>
      <c r="I1" s="256"/>
      <c r="J1" s="2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60" ht="18.75" customHeight="1" x14ac:dyDescent="0.25">
      <c r="A2" s="3"/>
      <c r="B2" s="3"/>
      <c r="C2" s="3"/>
      <c r="D2" s="256"/>
      <c r="E2" s="256"/>
      <c r="F2" s="256"/>
      <c r="G2" s="256"/>
      <c r="H2" s="256"/>
      <c r="I2" s="256"/>
      <c r="J2" s="25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60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60" ht="13.5" thickBot="1" x14ac:dyDescent="0.3"/>
    <row r="5" spans="1:60" s="6" customFormat="1" ht="15.75" customHeight="1" thickBot="1" x14ac:dyDescent="0.3">
      <c r="A5" s="4"/>
      <c r="B5" s="5"/>
      <c r="C5" s="254" t="s">
        <v>1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3"/>
      <c r="AK5" s="257" t="s">
        <v>2</v>
      </c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9"/>
      <c r="BA5" s="258" t="s">
        <v>3</v>
      </c>
      <c r="BB5" s="258"/>
      <c r="BC5" s="258"/>
      <c r="BD5" s="258"/>
      <c r="BE5" s="258"/>
      <c r="BF5" s="258"/>
      <c r="BG5" s="258"/>
      <c r="BH5" s="259"/>
    </row>
    <row r="6" spans="1:60" s="6" customFormat="1" ht="15.75" customHeight="1" thickBot="1" x14ac:dyDescent="0.3">
      <c r="B6" s="7"/>
      <c r="C6" s="244" t="s">
        <v>4</v>
      </c>
      <c r="D6" s="245"/>
      <c r="E6" s="250"/>
      <c r="F6" s="245" t="s">
        <v>5</v>
      </c>
      <c r="G6" s="245"/>
      <c r="H6" s="250"/>
      <c r="I6" s="251" t="s">
        <v>6</v>
      </c>
      <c r="J6" s="252"/>
      <c r="K6" s="261"/>
      <c r="L6" s="251" t="s">
        <v>7</v>
      </c>
      <c r="M6" s="252"/>
      <c r="N6" s="261"/>
      <c r="O6" s="251" t="s">
        <v>8</v>
      </c>
      <c r="P6" s="252"/>
      <c r="Q6" s="261"/>
      <c r="R6" s="249" t="s">
        <v>9</v>
      </c>
      <c r="S6" s="245"/>
      <c r="T6" s="245"/>
      <c r="U6" s="249" t="s">
        <v>10</v>
      </c>
      <c r="V6" s="245"/>
      <c r="W6" s="245"/>
      <c r="X6" s="250"/>
      <c r="Y6" s="251" t="s">
        <v>11</v>
      </c>
      <c r="Z6" s="252"/>
      <c r="AA6" s="252"/>
      <c r="AB6" s="253"/>
      <c r="AC6" s="254" t="s">
        <v>12</v>
      </c>
      <c r="AD6" s="252"/>
      <c r="AE6" s="252"/>
      <c r="AF6" s="253"/>
      <c r="AG6" s="252" t="s">
        <v>13</v>
      </c>
      <c r="AH6" s="252"/>
      <c r="AI6" s="252"/>
      <c r="AJ6" s="253"/>
      <c r="AK6" s="255" t="s">
        <v>14</v>
      </c>
      <c r="AL6" s="246"/>
      <c r="AM6" s="246"/>
      <c r="AN6" s="246"/>
      <c r="AO6" s="246" t="s">
        <v>15</v>
      </c>
      <c r="AP6" s="246"/>
      <c r="AQ6" s="246"/>
      <c r="AR6" s="246"/>
      <c r="AS6" s="246" t="s">
        <v>16</v>
      </c>
      <c r="AT6" s="246"/>
      <c r="AU6" s="246"/>
      <c r="AV6" s="246"/>
      <c r="AW6" s="246" t="s">
        <v>17</v>
      </c>
      <c r="AX6" s="246"/>
      <c r="AY6" s="246"/>
      <c r="AZ6" s="247"/>
      <c r="BA6" s="245"/>
      <c r="BB6" s="245"/>
      <c r="BC6" s="245"/>
      <c r="BD6" s="245"/>
      <c r="BE6" s="245"/>
      <c r="BF6" s="245"/>
      <c r="BG6" s="245"/>
      <c r="BH6" s="260"/>
    </row>
    <row r="7" spans="1:60" s="6" customFormat="1" ht="57" thickBot="1" x14ac:dyDescent="0.3">
      <c r="A7" s="8" t="s">
        <v>18</v>
      </c>
      <c r="B7" s="9" t="s">
        <v>19</v>
      </c>
      <c r="C7" s="10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  <c r="I7" s="11" t="s">
        <v>26</v>
      </c>
      <c r="J7" s="11" t="s">
        <v>27</v>
      </c>
      <c r="K7" s="11" t="s">
        <v>28</v>
      </c>
      <c r="L7" s="11" t="s">
        <v>29</v>
      </c>
      <c r="M7" s="11" t="s">
        <v>30</v>
      </c>
      <c r="N7" s="11" t="s">
        <v>31</v>
      </c>
      <c r="O7" s="11" t="s">
        <v>32</v>
      </c>
      <c r="P7" s="11" t="s">
        <v>33</v>
      </c>
      <c r="Q7" s="11" t="s">
        <v>34</v>
      </c>
      <c r="R7" s="11" t="s">
        <v>35</v>
      </c>
      <c r="S7" s="11" t="s">
        <v>36</v>
      </c>
      <c r="T7" s="11" t="s">
        <v>37</v>
      </c>
      <c r="U7" s="11" t="s">
        <v>38</v>
      </c>
      <c r="V7" s="11" t="s">
        <v>39</v>
      </c>
      <c r="W7" s="11" t="s">
        <v>40</v>
      </c>
      <c r="X7" s="11" t="s">
        <v>41</v>
      </c>
      <c r="Y7" s="11" t="s">
        <v>42</v>
      </c>
      <c r="Z7" s="11" t="s">
        <v>43</v>
      </c>
      <c r="AA7" s="11" t="s">
        <v>44</v>
      </c>
      <c r="AB7" s="12" t="s">
        <v>41</v>
      </c>
      <c r="AC7" s="13" t="s">
        <v>45</v>
      </c>
      <c r="AD7" s="11" t="s">
        <v>46</v>
      </c>
      <c r="AE7" s="11" t="s">
        <v>47</v>
      </c>
      <c r="AF7" s="11" t="s">
        <v>41</v>
      </c>
      <c r="AG7" s="11" t="s">
        <v>48</v>
      </c>
      <c r="AH7" s="11" t="s">
        <v>49</v>
      </c>
      <c r="AI7" s="11" t="s">
        <v>50</v>
      </c>
      <c r="AJ7" s="11" t="s">
        <v>41</v>
      </c>
      <c r="AK7" s="14" t="s">
        <v>51</v>
      </c>
      <c r="AL7" s="15" t="s">
        <v>52</v>
      </c>
      <c r="AM7" s="15" t="s">
        <v>53</v>
      </c>
      <c r="AN7" s="16" t="s">
        <v>41</v>
      </c>
      <c r="AO7" s="17" t="s">
        <v>54</v>
      </c>
      <c r="AP7" s="15" t="s">
        <v>55</v>
      </c>
      <c r="AQ7" s="15" t="s">
        <v>56</v>
      </c>
      <c r="AR7" s="18" t="s">
        <v>57</v>
      </c>
      <c r="AS7" s="17" t="s">
        <v>58</v>
      </c>
      <c r="AT7" s="15" t="s">
        <v>59</v>
      </c>
      <c r="AU7" s="15" t="s">
        <v>60</v>
      </c>
      <c r="AV7" s="15" t="s">
        <v>41</v>
      </c>
      <c r="AW7" s="15" t="s">
        <v>61</v>
      </c>
      <c r="AX7" s="15" t="s">
        <v>62</v>
      </c>
      <c r="AY7" s="19" t="s">
        <v>63</v>
      </c>
      <c r="AZ7" s="16" t="s">
        <v>64</v>
      </c>
      <c r="BA7" s="10" t="s">
        <v>65</v>
      </c>
      <c r="BB7" s="11" t="s">
        <v>66</v>
      </c>
      <c r="BC7" s="11" t="s">
        <v>67</v>
      </c>
      <c r="BD7" s="11" t="s">
        <v>68</v>
      </c>
      <c r="BE7" s="11" t="s">
        <v>69</v>
      </c>
      <c r="BF7" s="11" t="s">
        <v>70</v>
      </c>
      <c r="BG7" s="11" t="s">
        <v>71</v>
      </c>
      <c r="BH7" s="12" t="s">
        <v>72</v>
      </c>
    </row>
    <row r="8" spans="1:60" x14ac:dyDescent="0.25">
      <c r="A8" s="20">
        <v>43466</v>
      </c>
      <c r="B8" s="21">
        <f t="shared" ref="B8:B55" si="0">SUM(A8)</f>
        <v>43466</v>
      </c>
      <c r="C8" s="22">
        <v>8841</v>
      </c>
      <c r="D8" s="23">
        <v>10886</v>
      </c>
      <c r="E8" s="24"/>
      <c r="F8" s="22">
        <v>91</v>
      </c>
      <c r="G8" s="23">
        <v>88</v>
      </c>
      <c r="H8" s="24"/>
      <c r="I8" s="22">
        <v>119</v>
      </c>
      <c r="J8" s="23">
        <v>361</v>
      </c>
      <c r="K8" s="24"/>
      <c r="L8" s="22"/>
      <c r="M8" s="23"/>
      <c r="N8" s="24"/>
      <c r="O8" s="22">
        <v>89</v>
      </c>
      <c r="P8" s="23">
        <v>923</v>
      </c>
      <c r="Q8" s="24"/>
      <c r="R8" s="22">
        <v>110</v>
      </c>
      <c r="S8" s="23">
        <v>359</v>
      </c>
      <c r="T8" s="24"/>
      <c r="U8" s="25">
        <f t="shared" ref="U8:W43" si="1">SUM(C8,F8,I8,O8,R8)</f>
        <v>9250</v>
      </c>
      <c r="V8" s="26">
        <f t="shared" si="1"/>
        <v>12617</v>
      </c>
      <c r="W8" s="26">
        <f t="shared" si="1"/>
        <v>0</v>
      </c>
      <c r="X8" s="27">
        <f>2.25*W8+2*V8+U8</f>
        <v>34484</v>
      </c>
      <c r="Y8" s="22">
        <v>0</v>
      </c>
      <c r="Z8" s="23">
        <v>0</v>
      </c>
      <c r="AA8" s="23"/>
      <c r="AB8" s="27">
        <f>SUM(Y8+Z8*2+AA8*2.25)</f>
        <v>0</v>
      </c>
      <c r="AC8" s="22">
        <v>1</v>
      </c>
      <c r="AD8" s="23">
        <v>0</v>
      </c>
      <c r="AE8" s="23"/>
      <c r="AF8" s="27">
        <f>SUM(2.25*AE8+2*AD8+AC8)</f>
        <v>1</v>
      </c>
      <c r="AG8" s="22">
        <f t="shared" ref="AG8:AH43" si="2">C8+F8+I8+O8+R8+AC8+Y8</f>
        <v>9251</v>
      </c>
      <c r="AH8" s="23">
        <f t="shared" si="2"/>
        <v>12617</v>
      </c>
      <c r="AI8" s="28"/>
      <c r="AJ8" s="24">
        <f>SUM(2.25*AI8+2*AH8+AG8)</f>
        <v>34485</v>
      </c>
      <c r="AK8" s="22">
        <v>2649</v>
      </c>
      <c r="AL8" s="23">
        <v>2606</v>
      </c>
      <c r="AM8" s="23"/>
      <c r="AN8" s="24">
        <f>SUM(2.25*AM8+2*AL8+AK8)</f>
        <v>7861</v>
      </c>
      <c r="AO8" s="29">
        <v>6627</v>
      </c>
      <c r="AP8" s="23">
        <v>9249</v>
      </c>
      <c r="AQ8" s="23"/>
      <c r="AR8" s="24">
        <f>SUM(2.25*AQ8+2*AP8+AO8)</f>
        <v>25125</v>
      </c>
      <c r="AS8" s="29">
        <v>23</v>
      </c>
      <c r="AT8" s="23">
        <v>0</v>
      </c>
      <c r="AU8" s="23"/>
      <c r="AV8" s="23">
        <f>SUM(2.25*AU8+2*AT8+AS8)</f>
        <v>23</v>
      </c>
      <c r="AW8" s="23">
        <f>SUM(AK8,AO8,AS8)</f>
        <v>9299</v>
      </c>
      <c r="AX8" s="23">
        <f>SUM(AL8,AP8,AT8)</f>
        <v>11855</v>
      </c>
      <c r="AY8" s="23">
        <f>SUM(AM8,AQ8,AU8)</f>
        <v>0</v>
      </c>
      <c r="AZ8" s="23">
        <f>SUM(AW8+AX8*2+AY8*2.25)</f>
        <v>33009</v>
      </c>
      <c r="BA8" s="22">
        <v>186</v>
      </c>
      <c r="BB8" s="23">
        <v>191</v>
      </c>
      <c r="BC8" s="23"/>
      <c r="BD8" s="23">
        <v>1</v>
      </c>
      <c r="BE8" s="23">
        <v>2</v>
      </c>
      <c r="BF8" s="23"/>
      <c r="BG8" s="23">
        <f>SUM(4.5*BC8+4*BB8+BA8*2+BD8+BE8*2+BF8*2.25)</f>
        <v>1141</v>
      </c>
      <c r="BH8" s="24">
        <v>479</v>
      </c>
    </row>
    <row r="9" spans="1:60" x14ac:dyDescent="0.25">
      <c r="A9" s="30">
        <v>43497</v>
      </c>
      <c r="B9" s="31">
        <f t="shared" si="0"/>
        <v>43497</v>
      </c>
      <c r="C9" s="32">
        <v>7056</v>
      </c>
      <c r="D9" s="33">
        <v>9478</v>
      </c>
      <c r="E9" s="34"/>
      <c r="F9" s="32">
        <v>76</v>
      </c>
      <c r="G9" s="33">
        <v>86</v>
      </c>
      <c r="H9" s="34"/>
      <c r="I9" s="32">
        <v>78</v>
      </c>
      <c r="J9" s="33">
        <v>331</v>
      </c>
      <c r="K9" s="34"/>
      <c r="L9" s="32"/>
      <c r="M9" s="33"/>
      <c r="N9" s="34"/>
      <c r="O9" s="32">
        <v>71</v>
      </c>
      <c r="P9" s="33">
        <v>786</v>
      </c>
      <c r="Q9" s="34"/>
      <c r="R9" s="32">
        <v>68</v>
      </c>
      <c r="S9" s="33">
        <v>233</v>
      </c>
      <c r="T9" s="34"/>
      <c r="U9" s="35">
        <f t="shared" si="1"/>
        <v>7349</v>
      </c>
      <c r="V9" s="36">
        <f t="shared" si="1"/>
        <v>10914</v>
      </c>
      <c r="W9" s="36">
        <f t="shared" si="1"/>
        <v>0</v>
      </c>
      <c r="X9" s="37">
        <f>2.25*W9+2*V9+U9</f>
        <v>29177</v>
      </c>
      <c r="Y9" s="32">
        <v>0</v>
      </c>
      <c r="Z9" s="33">
        <v>0</v>
      </c>
      <c r="AA9" s="33"/>
      <c r="AB9" s="37">
        <f>SUM(Y9+Z9*2+AA9*2.25)</f>
        <v>0</v>
      </c>
      <c r="AC9" s="32">
        <v>0</v>
      </c>
      <c r="AD9" s="33">
        <v>0</v>
      </c>
      <c r="AE9" s="33"/>
      <c r="AF9" s="37">
        <f>SUM(2.25*AE9+2*AD9+AC9)</f>
        <v>0</v>
      </c>
      <c r="AG9" s="32">
        <f t="shared" si="2"/>
        <v>7349</v>
      </c>
      <c r="AH9" s="33">
        <f t="shared" si="2"/>
        <v>10914</v>
      </c>
      <c r="AI9" s="38"/>
      <c r="AJ9" s="34">
        <f>SUM(2.25*AI9+2*AH9+AG9)</f>
        <v>29177</v>
      </c>
      <c r="AK9" s="32">
        <v>2931</v>
      </c>
      <c r="AL9" s="33">
        <v>2722</v>
      </c>
      <c r="AM9" s="33"/>
      <c r="AN9" s="34">
        <f>SUM(2.25*AM9+2*AL9+AK9)</f>
        <v>8375</v>
      </c>
      <c r="AO9" s="39">
        <v>4881</v>
      </c>
      <c r="AP9" s="33">
        <v>8024</v>
      </c>
      <c r="AQ9" s="33"/>
      <c r="AR9" s="34">
        <f>SUM(2.25*AQ9+2*AP9+AO9)</f>
        <v>20929</v>
      </c>
      <c r="AS9" s="39">
        <v>0</v>
      </c>
      <c r="AT9" s="33">
        <v>0</v>
      </c>
      <c r="AU9" s="33"/>
      <c r="AV9" s="33">
        <f>SUM(2.25*AU9+2*AT9+AS9)</f>
        <v>0</v>
      </c>
      <c r="AW9" s="33">
        <f t="shared" ref="AW9:AY45" si="3">SUM(AK9,AO9,AS9)</f>
        <v>7812</v>
      </c>
      <c r="AX9" s="33">
        <f t="shared" si="3"/>
        <v>10746</v>
      </c>
      <c r="AY9" s="33">
        <f t="shared" si="3"/>
        <v>0</v>
      </c>
      <c r="AZ9" s="33">
        <f>SUM(AW9+AX9*2+AY9*2.25)</f>
        <v>29304</v>
      </c>
      <c r="BA9" s="32">
        <v>92</v>
      </c>
      <c r="BB9" s="33">
        <v>66</v>
      </c>
      <c r="BC9" s="33"/>
      <c r="BD9" s="33">
        <v>3</v>
      </c>
      <c r="BE9" s="33">
        <v>0</v>
      </c>
      <c r="BF9" s="33"/>
      <c r="BG9" s="33">
        <f>SUM(4.5*BC9+4*BB9+BA9*2+BD9+BE9*2+BF9*2.25)</f>
        <v>451</v>
      </c>
      <c r="BH9" s="34">
        <v>394</v>
      </c>
    </row>
    <row r="10" spans="1:60" x14ac:dyDescent="0.25">
      <c r="A10" s="30">
        <v>43525</v>
      </c>
      <c r="B10" s="31">
        <f t="shared" si="0"/>
        <v>43525</v>
      </c>
      <c r="C10" s="32">
        <v>7603</v>
      </c>
      <c r="D10" s="33">
        <v>7736</v>
      </c>
      <c r="E10" s="34"/>
      <c r="F10" s="32">
        <v>41</v>
      </c>
      <c r="G10" s="33">
        <v>82</v>
      </c>
      <c r="H10" s="34"/>
      <c r="I10" s="32">
        <v>49</v>
      </c>
      <c r="J10" s="33">
        <v>298</v>
      </c>
      <c r="K10" s="34"/>
      <c r="L10" s="32"/>
      <c r="M10" s="33"/>
      <c r="N10" s="34"/>
      <c r="O10" s="32">
        <v>65</v>
      </c>
      <c r="P10" s="33">
        <v>880</v>
      </c>
      <c r="Q10" s="34"/>
      <c r="R10" s="32">
        <v>234</v>
      </c>
      <c r="S10" s="33">
        <v>321</v>
      </c>
      <c r="T10" s="34"/>
      <c r="U10" s="35">
        <f t="shared" si="1"/>
        <v>7992</v>
      </c>
      <c r="V10" s="36">
        <f t="shared" si="1"/>
        <v>9317</v>
      </c>
      <c r="W10" s="36">
        <f t="shared" si="1"/>
        <v>0</v>
      </c>
      <c r="X10" s="37">
        <f t="shared" ref="X10:X43" si="4">2.25*W10+2*V10+U10</f>
        <v>26626</v>
      </c>
      <c r="Y10" s="32">
        <v>0</v>
      </c>
      <c r="Z10" s="33">
        <v>10</v>
      </c>
      <c r="AA10" s="33"/>
      <c r="AB10" s="37">
        <f t="shared" ref="AB10:AB43" si="5">SUM(Y10+Z10*2+AA10*2.25)</f>
        <v>20</v>
      </c>
      <c r="AC10" s="32">
        <v>1</v>
      </c>
      <c r="AD10" s="33">
        <v>0</v>
      </c>
      <c r="AE10" s="33"/>
      <c r="AF10" s="37">
        <f t="shared" ref="AF10:AF43" si="6">SUM(2.25*AE10+2*AD10+AC10)</f>
        <v>1</v>
      </c>
      <c r="AG10" s="32">
        <f t="shared" si="2"/>
        <v>7993</v>
      </c>
      <c r="AH10" s="33">
        <f t="shared" si="2"/>
        <v>9327</v>
      </c>
      <c r="AI10" s="38"/>
      <c r="AJ10" s="34">
        <f t="shared" ref="AJ10:AJ43" si="7">SUM(2.25*AI10+2*AH10+AG10)</f>
        <v>26647</v>
      </c>
      <c r="AK10" s="32">
        <v>3372</v>
      </c>
      <c r="AL10" s="33">
        <v>2679</v>
      </c>
      <c r="AM10" s="33"/>
      <c r="AN10" s="34">
        <f t="shared" ref="AN10:AN43" si="8">SUM(2.25*AM10+2*AL10+AK10)</f>
        <v>8730</v>
      </c>
      <c r="AO10" s="39">
        <v>3701</v>
      </c>
      <c r="AP10" s="33">
        <v>6388</v>
      </c>
      <c r="AQ10" s="33"/>
      <c r="AR10" s="34">
        <f t="shared" ref="AR10:AR43" si="9">SUM(2.25*AQ10+2*AP10+AO10)</f>
        <v>16477</v>
      </c>
      <c r="AS10" s="39">
        <v>1</v>
      </c>
      <c r="AT10" s="33">
        <v>0</v>
      </c>
      <c r="AU10" s="33"/>
      <c r="AV10" s="33">
        <f t="shared" ref="AV10:AV43" si="10">SUM(2.25*AU10+2*AT10+AS10)</f>
        <v>1</v>
      </c>
      <c r="AW10" s="33">
        <f t="shared" si="3"/>
        <v>7074</v>
      </c>
      <c r="AX10" s="33">
        <f t="shared" si="3"/>
        <v>9067</v>
      </c>
      <c r="AY10" s="33">
        <f t="shared" si="3"/>
        <v>0</v>
      </c>
      <c r="AZ10" s="33">
        <f t="shared" ref="AZ10:AZ55" si="11">SUM(AW10+AX10*2+AY10*2.25)</f>
        <v>25208</v>
      </c>
      <c r="BA10" s="32">
        <v>148</v>
      </c>
      <c r="BB10" s="33">
        <v>154</v>
      </c>
      <c r="BC10" s="33"/>
      <c r="BD10" s="33">
        <v>6</v>
      </c>
      <c r="BE10" s="33">
        <v>2</v>
      </c>
      <c r="BF10" s="33"/>
      <c r="BG10" s="33">
        <f t="shared" ref="BG10:BG43" si="12">SUM(4.5*BC10+4*BB10+BA10*2+BD10+BE10*2+BF10*2.25)</f>
        <v>922</v>
      </c>
      <c r="BH10" s="34">
        <v>349</v>
      </c>
    </row>
    <row r="11" spans="1:60" x14ac:dyDescent="0.25">
      <c r="A11" s="30">
        <v>43556</v>
      </c>
      <c r="B11" s="31">
        <f t="shared" si="0"/>
        <v>43556</v>
      </c>
      <c r="C11" s="32">
        <v>8513</v>
      </c>
      <c r="D11" s="33">
        <v>9832</v>
      </c>
      <c r="E11" s="34"/>
      <c r="F11" s="32">
        <v>60</v>
      </c>
      <c r="G11" s="33">
        <v>91</v>
      </c>
      <c r="H11" s="34"/>
      <c r="I11" s="32">
        <v>95</v>
      </c>
      <c r="J11" s="33">
        <v>368</v>
      </c>
      <c r="K11" s="34"/>
      <c r="L11" s="32"/>
      <c r="M11" s="33"/>
      <c r="N11" s="34"/>
      <c r="O11" s="32">
        <v>95</v>
      </c>
      <c r="P11" s="33">
        <v>882</v>
      </c>
      <c r="Q11" s="34"/>
      <c r="R11" s="32">
        <v>179</v>
      </c>
      <c r="S11" s="33">
        <v>441</v>
      </c>
      <c r="T11" s="34"/>
      <c r="U11" s="35">
        <f t="shared" si="1"/>
        <v>8942</v>
      </c>
      <c r="V11" s="36">
        <f t="shared" si="1"/>
        <v>11614</v>
      </c>
      <c r="W11" s="36">
        <f t="shared" si="1"/>
        <v>0</v>
      </c>
      <c r="X11" s="37">
        <f t="shared" si="4"/>
        <v>32170</v>
      </c>
      <c r="Y11" s="32">
        <v>0</v>
      </c>
      <c r="Z11" s="33">
        <v>10</v>
      </c>
      <c r="AA11" s="33"/>
      <c r="AB11" s="37">
        <f t="shared" si="5"/>
        <v>20</v>
      </c>
      <c r="AC11" s="32">
        <v>0</v>
      </c>
      <c r="AD11" s="33">
        <v>0</v>
      </c>
      <c r="AE11" s="33"/>
      <c r="AF11" s="37">
        <f t="shared" si="6"/>
        <v>0</v>
      </c>
      <c r="AG11" s="32">
        <f t="shared" si="2"/>
        <v>8942</v>
      </c>
      <c r="AH11" s="33">
        <f t="shared" si="2"/>
        <v>11624</v>
      </c>
      <c r="AI11" s="38"/>
      <c r="AJ11" s="34">
        <f t="shared" si="7"/>
        <v>32190</v>
      </c>
      <c r="AK11" s="32">
        <v>3942</v>
      </c>
      <c r="AL11" s="33">
        <v>2526</v>
      </c>
      <c r="AM11" s="33"/>
      <c r="AN11" s="34">
        <f t="shared" si="8"/>
        <v>8994</v>
      </c>
      <c r="AO11" s="39">
        <v>5377</v>
      </c>
      <c r="AP11" s="33">
        <v>8195</v>
      </c>
      <c r="AQ11" s="33"/>
      <c r="AR11" s="34">
        <f t="shared" si="9"/>
        <v>21767</v>
      </c>
      <c r="AS11" s="39">
        <v>0</v>
      </c>
      <c r="AT11" s="33">
        <v>0</v>
      </c>
      <c r="AU11" s="33"/>
      <c r="AV11" s="33">
        <f t="shared" si="10"/>
        <v>0</v>
      </c>
      <c r="AW11" s="33">
        <f t="shared" si="3"/>
        <v>9319</v>
      </c>
      <c r="AX11" s="33">
        <f t="shared" si="3"/>
        <v>10721</v>
      </c>
      <c r="AY11" s="33">
        <f t="shared" si="3"/>
        <v>0</v>
      </c>
      <c r="AZ11" s="33">
        <f t="shared" si="11"/>
        <v>30761</v>
      </c>
      <c r="BA11" s="32">
        <v>86</v>
      </c>
      <c r="BB11" s="33">
        <v>124</v>
      </c>
      <c r="BC11" s="33"/>
      <c r="BD11" s="33">
        <v>0</v>
      </c>
      <c r="BE11" s="33">
        <v>5</v>
      </c>
      <c r="BF11" s="33"/>
      <c r="BG11" s="33">
        <f t="shared" si="12"/>
        <v>678</v>
      </c>
      <c r="BH11" s="34">
        <v>405</v>
      </c>
    </row>
    <row r="12" spans="1:60" x14ac:dyDescent="0.25">
      <c r="A12" s="30">
        <v>43586</v>
      </c>
      <c r="B12" s="31">
        <f t="shared" si="0"/>
        <v>43586</v>
      </c>
      <c r="C12" s="32">
        <v>10776</v>
      </c>
      <c r="D12" s="33">
        <v>11997</v>
      </c>
      <c r="E12" s="34"/>
      <c r="F12" s="32">
        <v>79</v>
      </c>
      <c r="G12" s="33">
        <v>106</v>
      </c>
      <c r="H12" s="34"/>
      <c r="I12" s="32">
        <v>85</v>
      </c>
      <c r="J12" s="33">
        <v>537</v>
      </c>
      <c r="K12" s="34"/>
      <c r="L12" s="32"/>
      <c r="M12" s="33"/>
      <c r="N12" s="34"/>
      <c r="O12" s="32">
        <v>111</v>
      </c>
      <c r="P12" s="33">
        <v>1343</v>
      </c>
      <c r="Q12" s="34"/>
      <c r="R12" s="32">
        <v>90</v>
      </c>
      <c r="S12" s="33">
        <v>481</v>
      </c>
      <c r="T12" s="34"/>
      <c r="U12" s="35">
        <f t="shared" si="1"/>
        <v>11141</v>
      </c>
      <c r="V12" s="36">
        <f t="shared" si="1"/>
        <v>14464</v>
      </c>
      <c r="W12" s="36">
        <f t="shared" si="1"/>
        <v>0</v>
      </c>
      <c r="X12" s="37">
        <f t="shared" si="4"/>
        <v>40069</v>
      </c>
      <c r="Y12" s="32">
        <v>0</v>
      </c>
      <c r="Z12" s="33">
        <v>6</v>
      </c>
      <c r="AA12" s="33"/>
      <c r="AB12" s="37">
        <f t="shared" si="5"/>
        <v>12</v>
      </c>
      <c r="AC12" s="32">
        <v>0</v>
      </c>
      <c r="AD12" s="33">
        <v>0</v>
      </c>
      <c r="AE12" s="33"/>
      <c r="AF12" s="37">
        <f t="shared" si="6"/>
        <v>0</v>
      </c>
      <c r="AG12" s="32">
        <f t="shared" si="2"/>
        <v>11141</v>
      </c>
      <c r="AH12" s="33">
        <f t="shared" si="2"/>
        <v>14470</v>
      </c>
      <c r="AI12" s="38"/>
      <c r="AJ12" s="34">
        <f t="shared" si="7"/>
        <v>40081</v>
      </c>
      <c r="AK12" s="32">
        <v>3939</v>
      </c>
      <c r="AL12" s="33">
        <v>2489</v>
      </c>
      <c r="AM12" s="33"/>
      <c r="AN12" s="34">
        <f t="shared" si="8"/>
        <v>8917</v>
      </c>
      <c r="AO12" s="39">
        <v>5989</v>
      </c>
      <c r="AP12" s="33">
        <v>10434</v>
      </c>
      <c r="AQ12" s="33"/>
      <c r="AR12" s="34">
        <f t="shared" si="9"/>
        <v>26857</v>
      </c>
      <c r="AS12" s="39">
        <v>0</v>
      </c>
      <c r="AT12" s="33">
        <v>0</v>
      </c>
      <c r="AU12" s="33"/>
      <c r="AV12" s="33">
        <f t="shared" si="10"/>
        <v>0</v>
      </c>
      <c r="AW12" s="33">
        <f t="shared" si="3"/>
        <v>9928</v>
      </c>
      <c r="AX12" s="33">
        <f t="shared" si="3"/>
        <v>12923</v>
      </c>
      <c r="AY12" s="33">
        <f t="shared" si="3"/>
        <v>0</v>
      </c>
      <c r="AZ12" s="33">
        <f t="shared" si="11"/>
        <v>35774</v>
      </c>
      <c r="BA12" s="32">
        <v>140</v>
      </c>
      <c r="BB12" s="33">
        <v>88</v>
      </c>
      <c r="BC12" s="33"/>
      <c r="BD12" s="33">
        <v>5</v>
      </c>
      <c r="BE12" s="33">
        <v>2</v>
      </c>
      <c r="BF12" s="33"/>
      <c r="BG12" s="33">
        <f t="shared" si="12"/>
        <v>641</v>
      </c>
      <c r="BH12" s="34">
        <v>522</v>
      </c>
    </row>
    <row r="13" spans="1:60" x14ac:dyDescent="0.25">
      <c r="A13" s="30">
        <v>43617</v>
      </c>
      <c r="B13" s="31">
        <f t="shared" si="0"/>
        <v>43617</v>
      </c>
      <c r="C13" s="32">
        <v>8407</v>
      </c>
      <c r="D13" s="33">
        <v>10090</v>
      </c>
      <c r="E13" s="34"/>
      <c r="F13" s="32">
        <v>69</v>
      </c>
      <c r="G13" s="33">
        <v>81</v>
      </c>
      <c r="H13" s="34"/>
      <c r="I13" s="32">
        <v>80</v>
      </c>
      <c r="J13" s="33">
        <v>445</v>
      </c>
      <c r="K13" s="34"/>
      <c r="L13" s="32"/>
      <c r="M13" s="33"/>
      <c r="N13" s="34"/>
      <c r="O13" s="32">
        <v>92</v>
      </c>
      <c r="P13" s="33">
        <v>1100</v>
      </c>
      <c r="Q13" s="34"/>
      <c r="R13" s="32">
        <v>118</v>
      </c>
      <c r="S13" s="33">
        <v>381</v>
      </c>
      <c r="T13" s="34"/>
      <c r="U13" s="35">
        <f t="shared" si="1"/>
        <v>8766</v>
      </c>
      <c r="V13" s="36">
        <f t="shared" si="1"/>
        <v>12097</v>
      </c>
      <c r="W13" s="36">
        <f t="shared" si="1"/>
        <v>0</v>
      </c>
      <c r="X13" s="37">
        <f t="shared" si="4"/>
        <v>32960</v>
      </c>
      <c r="Y13" s="32">
        <v>0</v>
      </c>
      <c r="Z13" s="33">
        <v>0</v>
      </c>
      <c r="AA13" s="33"/>
      <c r="AB13" s="37">
        <f t="shared" si="5"/>
        <v>0</v>
      </c>
      <c r="AC13" s="32">
        <v>0</v>
      </c>
      <c r="AD13" s="33">
        <v>9</v>
      </c>
      <c r="AE13" s="33"/>
      <c r="AF13" s="37">
        <f t="shared" si="6"/>
        <v>18</v>
      </c>
      <c r="AG13" s="32">
        <f t="shared" si="2"/>
        <v>8766</v>
      </c>
      <c r="AH13" s="33">
        <f t="shared" si="2"/>
        <v>12106</v>
      </c>
      <c r="AI13" s="38"/>
      <c r="AJ13" s="34">
        <f t="shared" si="7"/>
        <v>32978</v>
      </c>
      <c r="AK13" s="32">
        <v>3697</v>
      </c>
      <c r="AL13" s="33">
        <v>2608</v>
      </c>
      <c r="AM13" s="33"/>
      <c r="AN13" s="34">
        <f t="shared" si="8"/>
        <v>8913</v>
      </c>
      <c r="AO13" s="39">
        <v>5067</v>
      </c>
      <c r="AP13" s="33">
        <v>8741</v>
      </c>
      <c r="AQ13" s="33"/>
      <c r="AR13" s="34">
        <f t="shared" si="9"/>
        <v>22549</v>
      </c>
      <c r="AS13" s="39">
        <v>2</v>
      </c>
      <c r="AT13" s="33">
        <v>8</v>
      </c>
      <c r="AU13" s="33"/>
      <c r="AV13" s="33">
        <f t="shared" si="10"/>
        <v>18</v>
      </c>
      <c r="AW13" s="33">
        <f t="shared" si="3"/>
        <v>8766</v>
      </c>
      <c r="AX13" s="33">
        <f t="shared" si="3"/>
        <v>11357</v>
      </c>
      <c r="AY13" s="33">
        <f t="shared" si="3"/>
        <v>0</v>
      </c>
      <c r="AZ13" s="33">
        <f t="shared" si="11"/>
        <v>31480</v>
      </c>
      <c r="BA13" s="32">
        <v>116</v>
      </c>
      <c r="BB13" s="33">
        <v>121</v>
      </c>
      <c r="BC13" s="33"/>
      <c r="BD13" s="33">
        <v>0</v>
      </c>
      <c r="BE13" s="33">
        <v>2</v>
      </c>
      <c r="BF13" s="33"/>
      <c r="BG13" s="33">
        <f t="shared" si="12"/>
        <v>720</v>
      </c>
      <c r="BH13" s="34">
        <v>492</v>
      </c>
    </row>
    <row r="14" spans="1:60" x14ac:dyDescent="0.25">
      <c r="A14" s="30">
        <v>43647</v>
      </c>
      <c r="B14" s="31">
        <f t="shared" si="0"/>
        <v>43647</v>
      </c>
      <c r="C14" s="32">
        <v>9226</v>
      </c>
      <c r="D14" s="33">
        <v>11151</v>
      </c>
      <c r="E14" s="34"/>
      <c r="F14" s="32">
        <v>76</v>
      </c>
      <c r="G14" s="33">
        <v>93</v>
      </c>
      <c r="H14" s="34"/>
      <c r="I14" s="32">
        <v>75</v>
      </c>
      <c r="J14" s="33">
        <v>439</v>
      </c>
      <c r="K14" s="34"/>
      <c r="L14" s="32"/>
      <c r="M14" s="33"/>
      <c r="N14" s="34"/>
      <c r="O14" s="32">
        <v>106</v>
      </c>
      <c r="P14" s="33">
        <v>1077</v>
      </c>
      <c r="Q14" s="34"/>
      <c r="R14" s="32">
        <v>137</v>
      </c>
      <c r="S14" s="33">
        <v>452</v>
      </c>
      <c r="T14" s="34"/>
      <c r="U14" s="35">
        <f t="shared" si="1"/>
        <v>9620</v>
      </c>
      <c r="V14" s="36">
        <f t="shared" si="1"/>
        <v>13212</v>
      </c>
      <c r="W14" s="36">
        <f t="shared" si="1"/>
        <v>0</v>
      </c>
      <c r="X14" s="37">
        <f t="shared" si="4"/>
        <v>36044</v>
      </c>
      <c r="Y14" s="32">
        <v>0</v>
      </c>
      <c r="Z14" s="33">
        <v>0</v>
      </c>
      <c r="AA14" s="33"/>
      <c r="AB14" s="37">
        <f t="shared" si="5"/>
        <v>0</v>
      </c>
      <c r="AC14" s="32">
        <v>0</v>
      </c>
      <c r="AD14" s="33">
        <v>1</v>
      </c>
      <c r="AE14" s="33"/>
      <c r="AF14" s="37">
        <f t="shared" si="6"/>
        <v>2</v>
      </c>
      <c r="AG14" s="32">
        <f t="shared" si="2"/>
        <v>9620</v>
      </c>
      <c r="AH14" s="33">
        <f t="shared" si="2"/>
        <v>13213</v>
      </c>
      <c r="AI14" s="38"/>
      <c r="AJ14" s="34">
        <f t="shared" si="7"/>
        <v>36046</v>
      </c>
      <c r="AK14" s="32">
        <v>3877</v>
      </c>
      <c r="AL14" s="33">
        <v>3092</v>
      </c>
      <c r="AM14" s="33"/>
      <c r="AN14" s="34">
        <f t="shared" si="8"/>
        <v>10061</v>
      </c>
      <c r="AO14" s="39">
        <v>6084</v>
      </c>
      <c r="AP14" s="33">
        <v>9906</v>
      </c>
      <c r="AQ14" s="33"/>
      <c r="AR14" s="34">
        <f t="shared" si="9"/>
        <v>25896</v>
      </c>
      <c r="AS14" s="39">
        <v>0</v>
      </c>
      <c r="AT14" s="33">
        <v>2</v>
      </c>
      <c r="AU14" s="33"/>
      <c r="AV14" s="33">
        <f t="shared" si="10"/>
        <v>4</v>
      </c>
      <c r="AW14" s="33">
        <f t="shared" si="3"/>
        <v>9961</v>
      </c>
      <c r="AX14" s="33">
        <f t="shared" si="3"/>
        <v>13000</v>
      </c>
      <c r="AY14" s="33">
        <f t="shared" si="3"/>
        <v>0</v>
      </c>
      <c r="AZ14" s="33">
        <f t="shared" si="11"/>
        <v>35961</v>
      </c>
      <c r="BA14" s="32">
        <v>119</v>
      </c>
      <c r="BB14" s="33">
        <v>78</v>
      </c>
      <c r="BC14" s="33"/>
      <c r="BD14" s="33">
        <v>0</v>
      </c>
      <c r="BE14" s="33">
        <v>2</v>
      </c>
      <c r="BF14" s="33"/>
      <c r="BG14" s="33">
        <f t="shared" si="12"/>
        <v>554</v>
      </c>
      <c r="BH14" s="34">
        <v>480</v>
      </c>
    </row>
    <row r="15" spans="1:60" x14ac:dyDescent="0.25">
      <c r="A15" s="30">
        <v>43678</v>
      </c>
      <c r="B15" s="31">
        <f t="shared" si="0"/>
        <v>43678</v>
      </c>
      <c r="C15" s="32">
        <v>9008</v>
      </c>
      <c r="D15" s="33">
        <v>12346</v>
      </c>
      <c r="E15" s="34"/>
      <c r="F15" s="32">
        <v>82</v>
      </c>
      <c r="G15" s="33">
        <v>101</v>
      </c>
      <c r="H15" s="34"/>
      <c r="I15" s="32">
        <v>65</v>
      </c>
      <c r="J15" s="33">
        <v>458</v>
      </c>
      <c r="K15" s="34"/>
      <c r="L15" s="32"/>
      <c r="M15" s="33"/>
      <c r="N15" s="34"/>
      <c r="O15" s="32">
        <v>99</v>
      </c>
      <c r="P15" s="33">
        <v>1033</v>
      </c>
      <c r="Q15" s="34"/>
      <c r="R15" s="32">
        <v>98</v>
      </c>
      <c r="S15" s="33">
        <v>481</v>
      </c>
      <c r="T15" s="34"/>
      <c r="U15" s="35">
        <f t="shared" si="1"/>
        <v>9352</v>
      </c>
      <c r="V15" s="36">
        <f t="shared" si="1"/>
        <v>14419</v>
      </c>
      <c r="W15" s="36">
        <f t="shared" si="1"/>
        <v>0</v>
      </c>
      <c r="X15" s="37">
        <f t="shared" si="4"/>
        <v>38190</v>
      </c>
      <c r="Y15" s="32">
        <v>0</v>
      </c>
      <c r="Z15" s="33">
        <v>1</v>
      </c>
      <c r="AA15" s="33"/>
      <c r="AB15" s="37">
        <f t="shared" si="5"/>
        <v>2</v>
      </c>
      <c r="AC15" s="32">
        <v>2</v>
      </c>
      <c r="AD15" s="33">
        <v>6</v>
      </c>
      <c r="AE15" s="33"/>
      <c r="AF15" s="37">
        <f t="shared" si="6"/>
        <v>14</v>
      </c>
      <c r="AG15" s="32">
        <f t="shared" si="2"/>
        <v>9354</v>
      </c>
      <c r="AH15" s="33">
        <f t="shared" si="2"/>
        <v>14426</v>
      </c>
      <c r="AI15" s="38"/>
      <c r="AJ15" s="34">
        <f t="shared" si="7"/>
        <v>38206</v>
      </c>
      <c r="AK15" s="32">
        <v>3806</v>
      </c>
      <c r="AL15" s="33">
        <v>2611</v>
      </c>
      <c r="AM15" s="33"/>
      <c r="AN15" s="34">
        <f t="shared" si="8"/>
        <v>9028</v>
      </c>
      <c r="AO15" s="39">
        <v>5245</v>
      </c>
      <c r="AP15" s="33">
        <v>10790</v>
      </c>
      <c r="AQ15" s="33"/>
      <c r="AR15" s="34">
        <f t="shared" si="9"/>
        <v>26825</v>
      </c>
      <c r="AS15" s="39">
        <v>2</v>
      </c>
      <c r="AT15" s="33">
        <v>6</v>
      </c>
      <c r="AU15" s="33"/>
      <c r="AV15" s="33">
        <f t="shared" si="10"/>
        <v>14</v>
      </c>
      <c r="AW15" s="33">
        <f t="shared" si="3"/>
        <v>9053</v>
      </c>
      <c r="AX15" s="33">
        <f t="shared" si="3"/>
        <v>13407</v>
      </c>
      <c r="AY15" s="33">
        <f t="shared" si="3"/>
        <v>0</v>
      </c>
      <c r="AZ15" s="33">
        <f t="shared" si="11"/>
        <v>35867</v>
      </c>
      <c r="BA15" s="32">
        <v>124</v>
      </c>
      <c r="BB15" s="33">
        <v>214</v>
      </c>
      <c r="BC15" s="33"/>
      <c r="BD15" s="33">
        <v>1</v>
      </c>
      <c r="BE15" s="33">
        <v>3</v>
      </c>
      <c r="BF15" s="33"/>
      <c r="BG15" s="33">
        <f t="shared" si="12"/>
        <v>1111</v>
      </c>
      <c r="BH15" s="34">
        <v>519</v>
      </c>
    </row>
    <row r="16" spans="1:60" x14ac:dyDescent="0.25">
      <c r="A16" s="30">
        <v>43709</v>
      </c>
      <c r="B16" s="31">
        <f t="shared" si="0"/>
        <v>43709</v>
      </c>
      <c r="C16" s="32">
        <v>8563</v>
      </c>
      <c r="D16" s="33">
        <v>10692</v>
      </c>
      <c r="E16" s="34"/>
      <c r="F16" s="32">
        <v>58</v>
      </c>
      <c r="G16" s="33">
        <v>90</v>
      </c>
      <c r="H16" s="34"/>
      <c r="I16" s="32">
        <v>81</v>
      </c>
      <c r="J16" s="33">
        <v>474</v>
      </c>
      <c r="K16" s="34"/>
      <c r="L16" s="32"/>
      <c r="M16" s="33"/>
      <c r="N16" s="34"/>
      <c r="O16" s="32">
        <v>81</v>
      </c>
      <c r="P16" s="33">
        <v>992</v>
      </c>
      <c r="Q16" s="34"/>
      <c r="R16" s="32">
        <v>44</v>
      </c>
      <c r="S16" s="33">
        <v>295</v>
      </c>
      <c r="T16" s="34"/>
      <c r="U16" s="35">
        <f t="shared" si="1"/>
        <v>8827</v>
      </c>
      <c r="V16" s="36">
        <f t="shared" si="1"/>
        <v>12543</v>
      </c>
      <c r="W16" s="36">
        <f t="shared" si="1"/>
        <v>0</v>
      </c>
      <c r="X16" s="37">
        <f t="shared" si="4"/>
        <v>33913</v>
      </c>
      <c r="Y16" s="32">
        <v>0</v>
      </c>
      <c r="Z16" s="33">
        <v>41</v>
      </c>
      <c r="AA16" s="33"/>
      <c r="AB16" s="37">
        <f t="shared" si="5"/>
        <v>82</v>
      </c>
      <c r="AC16" s="32">
        <v>8</v>
      </c>
      <c r="AD16" s="33">
        <v>0</v>
      </c>
      <c r="AE16" s="33"/>
      <c r="AF16" s="37">
        <f t="shared" si="6"/>
        <v>8</v>
      </c>
      <c r="AG16" s="32">
        <f t="shared" si="2"/>
        <v>8835</v>
      </c>
      <c r="AH16" s="33">
        <f t="shared" si="2"/>
        <v>12584</v>
      </c>
      <c r="AI16" s="38"/>
      <c r="AJ16" s="34">
        <f t="shared" si="7"/>
        <v>34003</v>
      </c>
      <c r="AK16" s="32">
        <v>4094</v>
      </c>
      <c r="AL16" s="33">
        <v>2725</v>
      </c>
      <c r="AM16" s="33"/>
      <c r="AN16" s="34">
        <f t="shared" si="8"/>
        <v>9544</v>
      </c>
      <c r="AO16" s="39">
        <v>5606</v>
      </c>
      <c r="AP16" s="33">
        <v>9984</v>
      </c>
      <c r="AQ16" s="33"/>
      <c r="AR16" s="34">
        <f t="shared" si="9"/>
        <v>25574</v>
      </c>
      <c r="AS16" s="39">
        <v>8</v>
      </c>
      <c r="AT16" s="33">
        <v>0</v>
      </c>
      <c r="AU16" s="33"/>
      <c r="AV16" s="33">
        <f t="shared" si="10"/>
        <v>8</v>
      </c>
      <c r="AW16" s="33">
        <f t="shared" si="3"/>
        <v>9708</v>
      </c>
      <c r="AX16" s="33">
        <f t="shared" si="3"/>
        <v>12709</v>
      </c>
      <c r="AY16" s="33">
        <f t="shared" si="3"/>
        <v>0</v>
      </c>
      <c r="AZ16" s="33">
        <f t="shared" si="11"/>
        <v>35126</v>
      </c>
      <c r="BA16" s="32">
        <v>120</v>
      </c>
      <c r="BB16" s="33">
        <v>83</v>
      </c>
      <c r="BC16" s="33"/>
      <c r="BD16" s="33">
        <v>0</v>
      </c>
      <c r="BE16" s="33">
        <v>0</v>
      </c>
      <c r="BF16" s="33"/>
      <c r="BG16" s="33">
        <f t="shared" si="12"/>
        <v>572</v>
      </c>
      <c r="BH16" s="34">
        <v>483</v>
      </c>
    </row>
    <row r="17" spans="1:60" x14ac:dyDescent="0.25">
      <c r="A17" s="30">
        <v>43739</v>
      </c>
      <c r="B17" s="31">
        <f t="shared" si="0"/>
        <v>43739</v>
      </c>
      <c r="C17" s="32">
        <v>9673</v>
      </c>
      <c r="D17" s="33">
        <v>11399</v>
      </c>
      <c r="E17" s="34"/>
      <c r="F17" s="32">
        <v>79</v>
      </c>
      <c r="G17" s="33">
        <v>82</v>
      </c>
      <c r="H17" s="34"/>
      <c r="I17" s="32">
        <v>71</v>
      </c>
      <c r="J17" s="33">
        <v>473</v>
      </c>
      <c r="K17" s="34"/>
      <c r="L17" s="32"/>
      <c r="M17" s="33"/>
      <c r="N17" s="34"/>
      <c r="O17" s="32">
        <v>93</v>
      </c>
      <c r="P17" s="33">
        <v>1047</v>
      </c>
      <c r="Q17" s="34"/>
      <c r="R17" s="32">
        <v>69</v>
      </c>
      <c r="S17" s="33">
        <v>410</v>
      </c>
      <c r="T17" s="34"/>
      <c r="U17" s="35">
        <f t="shared" si="1"/>
        <v>9985</v>
      </c>
      <c r="V17" s="36">
        <f t="shared" si="1"/>
        <v>13411</v>
      </c>
      <c r="W17" s="36">
        <f t="shared" si="1"/>
        <v>0</v>
      </c>
      <c r="X17" s="37">
        <f t="shared" si="4"/>
        <v>36807</v>
      </c>
      <c r="Y17" s="32">
        <v>0</v>
      </c>
      <c r="Z17" s="33">
        <v>44</v>
      </c>
      <c r="AA17" s="33"/>
      <c r="AB17" s="37">
        <f t="shared" si="5"/>
        <v>88</v>
      </c>
      <c r="AC17" s="32">
        <v>2</v>
      </c>
      <c r="AD17" s="33">
        <v>1</v>
      </c>
      <c r="AE17" s="33"/>
      <c r="AF17" s="37">
        <f t="shared" si="6"/>
        <v>4</v>
      </c>
      <c r="AG17" s="32">
        <f t="shared" si="2"/>
        <v>9987</v>
      </c>
      <c r="AH17" s="33">
        <f t="shared" si="2"/>
        <v>13456</v>
      </c>
      <c r="AI17" s="38"/>
      <c r="AJ17" s="34">
        <f t="shared" si="7"/>
        <v>36899</v>
      </c>
      <c r="AK17" s="32">
        <v>3654</v>
      </c>
      <c r="AL17" s="33">
        <v>2503</v>
      </c>
      <c r="AM17" s="33"/>
      <c r="AN17" s="34">
        <f t="shared" si="8"/>
        <v>8660</v>
      </c>
      <c r="AO17" s="39">
        <v>5832</v>
      </c>
      <c r="AP17" s="33">
        <v>10444</v>
      </c>
      <c r="AQ17" s="33"/>
      <c r="AR17" s="34">
        <f t="shared" si="9"/>
        <v>26720</v>
      </c>
      <c r="AS17" s="39">
        <v>2</v>
      </c>
      <c r="AT17" s="33">
        <v>1</v>
      </c>
      <c r="AU17" s="33"/>
      <c r="AV17" s="33">
        <f t="shared" si="10"/>
        <v>4</v>
      </c>
      <c r="AW17" s="33">
        <f t="shared" si="3"/>
        <v>9488</v>
      </c>
      <c r="AX17" s="33">
        <f t="shared" si="3"/>
        <v>12948</v>
      </c>
      <c r="AY17" s="33">
        <f t="shared" si="3"/>
        <v>0</v>
      </c>
      <c r="AZ17" s="33">
        <f t="shared" si="11"/>
        <v>35384</v>
      </c>
      <c r="BA17" s="32">
        <v>110</v>
      </c>
      <c r="BB17" s="33">
        <v>161</v>
      </c>
      <c r="BC17" s="33"/>
      <c r="BD17" s="33">
        <v>3</v>
      </c>
      <c r="BE17" s="33">
        <v>2</v>
      </c>
      <c r="BF17" s="33"/>
      <c r="BG17" s="33">
        <f t="shared" si="12"/>
        <v>871</v>
      </c>
      <c r="BH17" s="34">
        <v>481</v>
      </c>
    </row>
    <row r="18" spans="1:60" x14ac:dyDescent="0.25">
      <c r="A18" s="30">
        <v>43770</v>
      </c>
      <c r="B18" s="40">
        <f t="shared" si="0"/>
        <v>43770</v>
      </c>
      <c r="C18" s="32">
        <v>7727</v>
      </c>
      <c r="D18" s="33">
        <v>8768</v>
      </c>
      <c r="E18" s="34"/>
      <c r="F18" s="32">
        <v>67</v>
      </c>
      <c r="G18" s="33">
        <v>86</v>
      </c>
      <c r="H18" s="34"/>
      <c r="I18" s="32">
        <v>73</v>
      </c>
      <c r="J18" s="33">
        <v>356</v>
      </c>
      <c r="K18" s="34"/>
      <c r="L18" s="32"/>
      <c r="M18" s="33"/>
      <c r="N18" s="34"/>
      <c r="O18" s="32">
        <v>104</v>
      </c>
      <c r="P18" s="33">
        <v>1342</v>
      </c>
      <c r="Q18" s="34"/>
      <c r="R18" s="32">
        <v>38</v>
      </c>
      <c r="S18" s="33">
        <v>266</v>
      </c>
      <c r="T18" s="34"/>
      <c r="U18" s="35">
        <f t="shared" si="1"/>
        <v>8009</v>
      </c>
      <c r="V18" s="36">
        <f t="shared" si="1"/>
        <v>10818</v>
      </c>
      <c r="W18" s="36">
        <f t="shared" si="1"/>
        <v>0</v>
      </c>
      <c r="X18" s="37">
        <f t="shared" si="4"/>
        <v>29645</v>
      </c>
      <c r="Y18" s="32">
        <v>0</v>
      </c>
      <c r="Z18" s="33">
        <v>0</v>
      </c>
      <c r="AA18" s="33"/>
      <c r="AB18" s="37">
        <f t="shared" si="5"/>
        <v>0</v>
      </c>
      <c r="AC18" s="32">
        <v>4</v>
      </c>
      <c r="AD18" s="33">
        <v>0</v>
      </c>
      <c r="AE18" s="33"/>
      <c r="AF18" s="37">
        <f t="shared" si="6"/>
        <v>4</v>
      </c>
      <c r="AG18" s="32">
        <f t="shared" si="2"/>
        <v>8013</v>
      </c>
      <c r="AH18" s="33">
        <f t="shared" si="2"/>
        <v>10818</v>
      </c>
      <c r="AI18" s="38"/>
      <c r="AJ18" s="34">
        <f t="shared" si="7"/>
        <v>29649</v>
      </c>
      <c r="AK18" s="32">
        <v>3046</v>
      </c>
      <c r="AL18" s="33">
        <v>2434</v>
      </c>
      <c r="AM18" s="33"/>
      <c r="AN18" s="34">
        <f t="shared" si="8"/>
        <v>7914</v>
      </c>
      <c r="AO18" s="39">
        <v>4523</v>
      </c>
      <c r="AP18" s="33">
        <v>7812</v>
      </c>
      <c r="AQ18" s="33"/>
      <c r="AR18" s="34">
        <f t="shared" si="9"/>
        <v>20147</v>
      </c>
      <c r="AS18" s="39">
        <v>4</v>
      </c>
      <c r="AT18" s="33">
        <v>0</v>
      </c>
      <c r="AU18" s="33"/>
      <c r="AV18" s="33">
        <f t="shared" si="10"/>
        <v>4</v>
      </c>
      <c r="AW18" s="33">
        <f t="shared" si="3"/>
        <v>7573</v>
      </c>
      <c r="AX18" s="33">
        <f t="shared" si="3"/>
        <v>10246</v>
      </c>
      <c r="AY18" s="33">
        <f t="shared" si="3"/>
        <v>0</v>
      </c>
      <c r="AZ18" s="33">
        <f t="shared" si="11"/>
        <v>28065</v>
      </c>
      <c r="BA18" s="32">
        <v>90</v>
      </c>
      <c r="BB18" s="33">
        <v>105</v>
      </c>
      <c r="BC18" s="33"/>
      <c r="BD18" s="33">
        <v>0</v>
      </c>
      <c r="BE18" s="33">
        <v>1</v>
      </c>
      <c r="BF18" s="33"/>
      <c r="BG18" s="33">
        <f t="shared" si="12"/>
        <v>602</v>
      </c>
      <c r="BH18" s="34">
        <v>394</v>
      </c>
    </row>
    <row r="19" spans="1:60" ht="13.5" thickBot="1" x14ac:dyDescent="0.3">
      <c r="A19" s="41">
        <v>43800</v>
      </c>
      <c r="B19" s="42">
        <f t="shared" si="0"/>
        <v>43800</v>
      </c>
      <c r="C19" s="43">
        <v>8554</v>
      </c>
      <c r="D19" s="44">
        <v>10648</v>
      </c>
      <c r="E19" s="45"/>
      <c r="F19" s="43">
        <v>77</v>
      </c>
      <c r="G19" s="44">
        <v>116</v>
      </c>
      <c r="H19" s="45"/>
      <c r="I19" s="43">
        <v>144</v>
      </c>
      <c r="J19" s="44">
        <v>694</v>
      </c>
      <c r="K19" s="45"/>
      <c r="L19" s="43"/>
      <c r="M19" s="44"/>
      <c r="N19" s="45"/>
      <c r="O19" s="43">
        <v>109</v>
      </c>
      <c r="P19" s="44">
        <v>1428</v>
      </c>
      <c r="Q19" s="45"/>
      <c r="R19" s="43">
        <v>78</v>
      </c>
      <c r="S19" s="44">
        <v>406</v>
      </c>
      <c r="T19" s="45"/>
      <c r="U19" s="46">
        <f t="shared" si="1"/>
        <v>8962</v>
      </c>
      <c r="V19" s="47">
        <f t="shared" si="1"/>
        <v>13292</v>
      </c>
      <c r="W19" s="47">
        <f t="shared" si="1"/>
        <v>0</v>
      </c>
      <c r="X19" s="48">
        <f t="shared" si="4"/>
        <v>35546</v>
      </c>
      <c r="Y19" s="43">
        <v>0</v>
      </c>
      <c r="Z19" s="44">
        <v>1</v>
      </c>
      <c r="AA19" s="44"/>
      <c r="AB19" s="48">
        <f t="shared" si="5"/>
        <v>2</v>
      </c>
      <c r="AC19" s="43">
        <v>1</v>
      </c>
      <c r="AD19" s="44">
        <v>43</v>
      </c>
      <c r="AE19" s="44"/>
      <c r="AF19" s="48">
        <f t="shared" si="6"/>
        <v>87</v>
      </c>
      <c r="AG19" s="43">
        <f t="shared" si="2"/>
        <v>8963</v>
      </c>
      <c r="AH19" s="44">
        <f t="shared" si="2"/>
        <v>13336</v>
      </c>
      <c r="AI19" s="49"/>
      <c r="AJ19" s="45">
        <f t="shared" si="7"/>
        <v>35635</v>
      </c>
      <c r="AK19" s="43">
        <v>3481</v>
      </c>
      <c r="AL19" s="44">
        <v>2742</v>
      </c>
      <c r="AM19" s="44"/>
      <c r="AN19" s="45">
        <f t="shared" si="8"/>
        <v>8965</v>
      </c>
      <c r="AO19" s="50">
        <v>5889</v>
      </c>
      <c r="AP19" s="44">
        <v>10662</v>
      </c>
      <c r="AQ19" s="44"/>
      <c r="AR19" s="45">
        <f t="shared" si="9"/>
        <v>27213</v>
      </c>
      <c r="AS19" s="50">
        <v>1</v>
      </c>
      <c r="AT19" s="44">
        <v>23</v>
      </c>
      <c r="AU19" s="44"/>
      <c r="AV19" s="44">
        <f t="shared" si="10"/>
        <v>47</v>
      </c>
      <c r="AW19" s="44">
        <f t="shared" si="3"/>
        <v>9371</v>
      </c>
      <c r="AX19" s="44">
        <f t="shared" si="3"/>
        <v>13427</v>
      </c>
      <c r="AY19" s="44">
        <f t="shared" si="3"/>
        <v>0</v>
      </c>
      <c r="AZ19" s="44">
        <f t="shared" si="11"/>
        <v>36225</v>
      </c>
      <c r="BA19" s="43">
        <v>119</v>
      </c>
      <c r="BB19" s="44">
        <v>172</v>
      </c>
      <c r="BC19" s="44"/>
      <c r="BD19" s="44">
        <v>2</v>
      </c>
      <c r="BE19" s="44">
        <v>0</v>
      </c>
      <c r="BF19" s="44"/>
      <c r="BG19" s="44">
        <f t="shared" si="12"/>
        <v>928</v>
      </c>
      <c r="BH19" s="45">
        <v>445</v>
      </c>
    </row>
    <row r="20" spans="1:60" x14ac:dyDescent="0.25">
      <c r="A20" s="51">
        <v>43831</v>
      </c>
      <c r="B20" s="52">
        <f t="shared" si="0"/>
        <v>43831</v>
      </c>
      <c r="C20" s="53">
        <v>10044</v>
      </c>
      <c r="D20" s="54">
        <v>11426</v>
      </c>
      <c r="E20" s="55"/>
      <c r="F20" s="53">
        <v>66</v>
      </c>
      <c r="G20" s="54">
        <v>95</v>
      </c>
      <c r="H20" s="55"/>
      <c r="I20" s="53">
        <v>142</v>
      </c>
      <c r="J20" s="54">
        <v>722</v>
      </c>
      <c r="K20" s="55"/>
      <c r="L20" s="53"/>
      <c r="M20" s="54"/>
      <c r="N20" s="55"/>
      <c r="O20" s="53">
        <v>68</v>
      </c>
      <c r="P20" s="54">
        <v>1136</v>
      </c>
      <c r="Q20" s="55"/>
      <c r="R20" s="53">
        <v>82</v>
      </c>
      <c r="S20" s="54">
        <v>423</v>
      </c>
      <c r="T20" s="55"/>
      <c r="U20" s="56">
        <f t="shared" si="1"/>
        <v>10402</v>
      </c>
      <c r="V20" s="57">
        <f t="shared" si="1"/>
        <v>13802</v>
      </c>
      <c r="W20" s="57">
        <f t="shared" si="1"/>
        <v>0</v>
      </c>
      <c r="X20" s="58">
        <f t="shared" si="4"/>
        <v>38006</v>
      </c>
      <c r="Y20" s="53">
        <v>71</v>
      </c>
      <c r="Z20" s="54">
        <v>21</v>
      </c>
      <c r="AA20" s="54"/>
      <c r="AB20" s="58">
        <f t="shared" si="5"/>
        <v>113</v>
      </c>
      <c r="AC20" s="53">
        <v>0</v>
      </c>
      <c r="AD20" s="54">
        <v>9</v>
      </c>
      <c r="AE20" s="54"/>
      <c r="AF20" s="58">
        <f t="shared" si="6"/>
        <v>18</v>
      </c>
      <c r="AG20" s="53">
        <f t="shared" si="2"/>
        <v>10473</v>
      </c>
      <c r="AH20" s="54">
        <f t="shared" si="2"/>
        <v>13832</v>
      </c>
      <c r="AI20" s="59"/>
      <c r="AJ20" s="55">
        <f t="shared" si="7"/>
        <v>38137</v>
      </c>
      <c r="AK20" s="53">
        <v>3032</v>
      </c>
      <c r="AL20" s="54">
        <v>2401</v>
      </c>
      <c r="AM20" s="54"/>
      <c r="AN20" s="55">
        <f t="shared" si="8"/>
        <v>7834</v>
      </c>
      <c r="AO20" s="60">
        <v>6653</v>
      </c>
      <c r="AP20" s="54">
        <v>10334</v>
      </c>
      <c r="AQ20" s="54"/>
      <c r="AR20" s="55">
        <f t="shared" si="9"/>
        <v>27321</v>
      </c>
      <c r="AS20" s="60">
        <v>0</v>
      </c>
      <c r="AT20" s="54">
        <v>29</v>
      </c>
      <c r="AU20" s="54"/>
      <c r="AV20" s="54">
        <f t="shared" si="10"/>
        <v>58</v>
      </c>
      <c r="AW20" s="54">
        <f t="shared" si="3"/>
        <v>9685</v>
      </c>
      <c r="AX20" s="54">
        <f t="shared" si="3"/>
        <v>12764</v>
      </c>
      <c r="AY20" s="54">
        <f t="shared" si="3"/>
        <v>0</v>
      </c>
      <c r="AZ20" s="54">
        <f t="shared" si="11"/>
        <v>35213</v>
      </c>
      <c r="BA20" s="61">
        <v>133</v>
      </c>
      <c r="BB20" s="62">
        <v>86</v>
      </c>
      <c r="BC20" s="62"/>
      <c r="BD20" s="62">
        <v>0</v>
      </c>
      <c r="BE20" s="62">
        <v>1</v>
      </c>
      <c r="BF20" s="62"/>
      <c r="BG20" s="54">
        <f t="shared" si="12"/>
        <v>612</v>
      </c>
      <c r="BH20" s="63">
        <v>480</v>
      </c>
    </row>
    <row r="21" spans="1:60" x14ac:dyDescent="0.25">
      <c r="A21" s="51">
        <v>43862</v>
      </c>
      <c r="B21" s="52">
        <f t="shared" si="0"/>
        <v>43862</v>
      </c>
      <c r="C21" s="64">
        <v>8645</v>
      </c>
      <c r="D21" s="65">
        <v>10625</v>
      </c>
      <c r="E21" s="66"/>
      <c r="F21" s="64">
        <v>64</v>
      </c>
      <c r="G21" s="65">
        <v>96</v>
      </c>
      <c r="H21" s="66"/>
      <c r="I21" s="64">
        <v>169</v>
      </c>
      <c r="J21" s="65">
        <v>426</v>
      </c>
      <c r="K21" s="66"/>
      <c r="L21" s="64"/>
      <c r="M21" s="65"/>
      <c r="N21" s="66"/>
      <c r="O21" s="64">
        <v>71</v>
      </c>
      <c r="P21" s="65">
        <v>1044</v>
      </c>
      <c r="Q21" s="66"/>
      <c r="R21" s="64">
        <v>74</v>
      </c>
      <c r="S21" s="65">
        <v>303</v>
      </c>
      <c r="T21" s="66"/>
      <c r="U21" s="67">
        <f t="shared" si="1"/>
        <v>9023</v>
      </c>
      <c r="V21" s="68">
        <f t="shared" si="1"/>
        <v>12494</v>
      </c>
      <c r="W21" s="68">
        <f t="shared" si="1"/>
        <v>0</v>
      </c>
      <c r="X21" s="69">
        <f t="shared" si="4"/>
        <v>34011</v>
      </c>
      <c r="Y21" s="64">
        <v>40</v>
      </c>
      <c r="Z21" s="65">
        <v>0</v>
      </c>
      <c r="AA21" s="65"/>
      <c r="AB21" s="69">
        <f t="shared" si="5"/>
        <v>40</v>
      </c>
      <c r="AC21" s="64">
        <v>1</v>
      </c>
      <c r="AD21" s="65">
        <v>0</v>
      </c>
      <c r="AE21" s="65"/>
      <c r="AF21" s="69">
        <f t="shared" si="6"/>
        <v>1</v>
      </c>
      <c r="AG21" s="64">
        <f t="shared" si="2"/>
        <v>9064</v>
      </c>
      <c r="AH21" s="65">
        <f t="shared" si="2"/>
        <v>12494</v>
      </c>
      <c r="AI21" s="70"/>
      <c r="AJ21" s="66">
        <f t="shared" si="7"/>
        <v>34052</v>
      </c>
      <c r="AK21" s="64">
        <v>3710</v>
      </c>
      <c r="AL21" s="65">
        <v>2853</v>
      </c>
      <c r="AM21" s="65"/>
      <c r="AN21" s="66">
        <f t="shared" si="8"/>
        <v>9416</v>
      </c>
      <c r="AO21" s="71">
        <v>6163</v>
      </c>
      <c r="AP21" s="65">
        <v>9566</v>
      </c>
      <c r="AQ21" s="65"/>
      <c r="AR21" s="66">
        <f t="shared" si="9"/>
        <v>25295</v>
      </c>
      <c r="AS21" s="71">
        <v>1</v>
      </c>
      <c r="AT21" s="65">
        <v>0</v>
      </c>
      <c r="AU21" s="65"/>
      <c r="AV21" s="65">
        <f t="shared" si="10"/>
        <v>1</v>
      </c>
      <c r="AW21" s="65">
        <f t="shared" si="3"/>
        <v>9874</v>
      </c>
      <c r="AX21" s="65">
        <f t="shared" si="3"/>
        <v>12419</v>
      </c>
      <c r="AY21" s="65">
        <f t="shared" si="3"/>
        <v>0</v>
      </c>
      <c r="AZ21" s="65">
        <f t="shared" si="11"/>
        <v>34712</v>
      </c>
      <c r="BA21" s="72">
        <v>186</v>
      </c>
      <c r="BB21" s="73">
        <v>85</v>
      </c>
      <c r="BC21" s="73"/>
      <c r="BD21" s="73">
        <v>1</v>
      </c>
      <c r="BE21" s="73">
        <v>0</v>
      </c>
      <c r="BF21" s="73"/>
      <c r="BG21" s="65">
        <f t="shared" si="12"/>
        <v>713</v>
      </c>
      <c r="BH21" s="74">
        <v>406</v>
      </c>
    </row>
    <row r="22" spans="1:60" x14ac:dyDescent="0.25">
      <c r="A22" s="51">
        <v>43891</v>
      </c>
      <c r="B22" s="52">
        <f t="shared" si="0"/>
        <v>43891</v>
      </c>
      <c r="C22" s="64">
        <v>7039</v>
      </c>
      <c r="D22" s="65">
        <v>7306</v>
      </c>
      <c r="E22" s="66"/>
      <c r="F22" s="64">
        <v>44</v>
      </c>
      <c r="G22" s="65">
        <v>86</v>
      </c>
      <c r="H22" s="66"/>
      <c r="I22" s="64">
        <v>200</v>
      </c>
      <c r="J22" s="65">
        <v>516</v>
      </c>
      <c r="K22" s="66"/>
      <c r="L22" s="64"/>
      <c r="M22" s="65"/>
      <c r="N22" s="66"/>
      <c r="O22" s="64">
        <v>86</v>
      </c>
      <c r="P22" s="65">
        <v>1156</v>
      </c>
      <c r="Q22" s="66"/>
      <c r="R22" s="64">
        <v>74</v>
      </c>
      <c r="S22" s="65">
        <v>287</v>
      </c>
      <c r="T22" s="66"/>
      <c r="U22" s="67">
        <f t="shared" si="1"/>
        <v>7443</v>
      </c>
      <c r="V22" s="68">
        <f t="shared" si="1"/>
        <v>9351</v>
      </c>
      <c r="W22" s="68">
        <f t="shared" si="1"/>
        <v>0</v>
      </c>
      <c r="X22" s="69">
        <f t="shared" si="4"/>
        <v>26145</v>
      </c>
      <c r="Y22" s="64">
        <v>0</v>
      </c>
      <c r="Z22" s="65">
        <v>7</v>
      </c>
      <c r="AA22" s="65"/>
      <c r="AB22" s="69">
        <f t="shared" si="5"/>
        <v>14</v>
      </c>
      <c r="AC22" s="64">
        <v>0</v>
      </c>
      <c r="AD22" s="65">
        <v>0</v>
      </c>
      <c r="AE22" s="65"/>
      <c r="AF22" s="69">
        <f t="shared" si="6"/>
        <v>0</v>
      </c>
      <c r="AG22" s="64">
        <f t="shared" si="2"/>
        <v>7443</v>
      </c>
      <c r="AH22" s="65">
        <f t="shared" si="2"/>
        <v>9358</v>
      </c>
      <c r="AI22" s="70"/>
      <c r="AJ22" s="66">
        <f t="shared" si="7"/>
        <v>26159</v>
      </c>
      <c r="AK22" s="64">
        <v>3399</v>
      </c>
      <c r="AL22" s="65">
        <v>2311</v>
      </c>
      <c r="AM22" s="65"/>
      <c r="AN22" s="66">
        <f t="shared" si="8"/>
        <v>8021</v>
      </c>
      <c r="AO22" s="71">
        <v>3885</v>
      </c>
      <c r="AP22" s="65">
        <v>6169</v>
      </c>
      <c r="AQ22" s="65"/>
      <c r="AR22" s="66">
        <f t="shared" si="9"/>
        <v>16223</v>
      </c>
      <c r="AS22" s="71">
        <v>0</v>
      </c>
      <c r="AT22" s="65">
        <v>0</v>
      </c>
      <c r="AU22" s="65"/>
      <c r="AV22" s="65">
        <f t="shared" si="10"/>
        <v>0</v>
      </c>
      <c r="AW22" s="65">
        <f t="shared" si="3"/>
        <v>7284</v>
      </c>
      <c r="AX22" s="65">
        <f t="shared" si="3"/>
        <v>8480</v>
      </c>
      <c r="AY22" s="65">
        <f t="shared" si="3"/>
        <v>0</v>
      </c>
      <c r="AZ22" s="65">
        <f t="shared" si="11"/>
        <v>24244</v>
      </c>
      <c r="BA22" s="72">
        <v>92</v>
      </c>
      <c r="BB22" s="73">
        <v>94</v>
      </c>
      <c r="BC22" s="73"/>
      <c r="BD22" s="73">
        <v>0</v>
      </c>
      <c r="BE22" s="73">
        <v>6</v>
      </c>
      <c r="BF22" s="73"/>
      <c r="BG22" s="65">
        <f t="shared" si="12"/>
        <v>572</v>
      </c>
      <c r="BH22" s="74">
        <v>281</v>
      </c>
    </row>
    <row r="23" spans="1:60" x14ac:dyDescent="0.25">
      <c r="A23" s="51">
        <v>43922</v>
      </c>
      <c r="B23" s="52">
        <f t="shared" si="0"/>
        <v>43922</v>
      </c>
      <c r="C23" s="64">
        <v>8455</v>
      </c>
      <c r="D23" s="65">
        <v>12376</v>
      </c>
      <c r="E23" s="66"/>
      <c r="F23" s="64">
        <v>58</v>
      </c>
      <c r="G23" s="65">
        <v>103</v>
      </c>
      <c r="H23" s="66"/>
      <c r="I23" s="64">
        <v>286</v>
      </c>
      <c r="J23" s="65">
        <v>537</v>
      </c>
      <c r="K23" s="66"/>
      <c r="L23" s="64"/>
      <c r="M23" s="65"/>
      <c r="N23" s="66"/>
      <c r="O23" s="64">
        <v>66</v>
      </c>
      <c r="P23" s="65">
        <v>1262</v>
      </c>
      <c r="Q23" s="66"/>
      <c r="R23" s="64">
        <v>151</v>
      </c>
      <c r="S23" s="65">
        <v>275</v>
      </c>
      <c r="T23" s="66"/>
      <c r="U23" s="67">
        <f t="shared" si="1"/>
        <v>9016</v>
      </c>
      <c r="V23" s="68">
        <f t="shared" si="1"/>
        <v>14553</v>
      </c>
      <c r="W23" s="68">
        <f t="shared" si="1"/>
        <v>0</v>
      </c>
      <c r="X23" s="69">
        <f t="shared" si="4"/>
        <v>38122</v>
      </c>
      <c r="Y23" s="64">
        <v>2</v>
      </c>
      <c r="Z23" s="65">
        <v>0</v>
      </c>
      <c r="AA23" s="65"/>
      <c r="AB23" s="69">
        <f t="shared" si="5"/>
        <v>2</v>
      </c>
      <c r="AC23" s="64">
        <v>2</v>
      </c>
      <c r="AD23" s="65">
        <v>0</v>
      </c>
      <c r="AE23" s="65"/>
      <c r="AF23" s="69">
        <f t="shared" si="6"/>
        <v>2</v>
      </c>
      <c r="AG23" s="64">
        <f t="shared" si="2"/>
        <v>9020</v>
      </c>
      <c r="AH23" s="65">
        <f t="shared" si="2"/>
        <v>14553</v>
      </c>
      <c r="AI23" s="70"/>
      <c r="AJ23" s="66">
        <f t="shared" si="7"/>
        <v>38126</v>
      </c>
      <c r="AK23" s="64">
        <v>2874</v>
      </c>
      <c r="AL23" s="65">
        <v>1239</v>
      </c>
      <c r="AM23" s="65"/>
      <c r="AN23" s="66">
        <f t="shared" si="8"/>
        <v>5352</v>
      </c>
      <c r="AO23" s="71">
        <v>4329</v>
      </c>
      <c r="AP23" s="65">
        <v>8961</v>
      </c>
      <c r="AQ23" s="65"/>
      <c r="AR23" s="66">
        <f t="shared" si="9"/>
        <v>22251</v>
      </c>
      <c r="AS23" s="71">
        <v>2</v>
      </c>
      <c r="AT23" s="65">
        <v>0</v>
      </c>
      <c r="AU23" s="65"/>
      <c r="AV23" s="65">
        <f t="shared" si="10"/>
        <v>2</v>
      </c>
      <c r="AW23" s="65">
        <f t="shared" si="3"/>
        <v>7205</v>
      </c>
      <c r="AX23" s="65">
        <f t="shared" si="3"/>
        <v>10200</v>
      </c>
      <c r="AY23" s="65">
        <f t="shared" si="3"/>
        <v>0</v>
      </c>
      <c r="AZ23" s="65">
        <f t="shared" si="11"/>
        <v>27605</v>
      </c>
      <c r="BA23" s="72">
        <v>74</v>
      </c>
      <c r="BB23" s="73">
        <v>179</v>
      </c>
      <c r="BC23" s="73"/>
      <c r="BD23" s="73">
        <v>0</v>
      </c>
      <c r="BE23" s="73">
        <v>1</v>
      </c>
      <c r="BF23" s="73"/>
      <c r="BG23" s="65">
        <f t="shared" si="12"/>
        <v>866</v>
      </c>
      <c r="BH23" s="74">
        <v>468</v>
      </c>
    </row>
    <row r="24" spans="1:60" x14ac:dyDescent="0.25">
      <c r="A24" s="51">
        <v>43952</v>
      </c>
      <c r="B24" s="52">
        <f t="shared" si="0"/>
        <v>43952</v>
      </c>
      <c r="C24" s="64">
        <v>8362</v>
      </c>
      <c r="D24" s="65">
        <v>10616</v>
      </c>
      <c r="E24" s="66"/>
      <c r="F24" s="64">
        <v>57</v>
      </c>
      <c r="G24" s="65">
        <v>67</v>
      </c>
      <c r="H24" s="66"/>
      <c r="I24" s="64">
        <v>203</v>
      </c>
      <c r="J24" s="65">
        <v>602</v>
      </c>
      <c r="K24" s="66"/>
      <c r="L24" s="64"/>
      <c r="M24" s="65"/>
      <c r="N24" s="66"/>
      <c r="O24" s="64">
        <v>78</v>
      </c>
      <c r="P24" s="65">
        <v>1692</v>
      </c>
      <c r="Q24" s="66"/>
      <c r="R24" s="64">
        <v>173</v>
      </c>
      <c r="S24" s="65">
        <v>228</v>
      </c>
      <c r="T24" s="66"/>
      <c r="U24" s="67">
        <f t="shared" si="1"/>
        <v>8873</v>
      </c>
      <c r="V24" s="68">
        <f t="shared" si="1"/>
        <v>13205</v>
      </c>
      <c r="W24" s="68">
        <f t="shared" si="1"/>
        <v>0</v>
      </c>
      <c r="X24" s="69">
        <f t="shared" si="4"/>
        <v>35283</v>
      </c>
      <c r="Y24" s="64">
        <v>0</v>
      </c>
      <c r="Z24" s="65">
        <v>0</v>
      </c>
      <c r="AA24" s="65"/>
      <c r="AB24" s="69">
        <f t="shared" si="5"/>
        <v>0</v>
      </c>
      <c r="AC24" s="64">
        <v>1</v>
      </c>
      <c r="AD24" s="65">
        <v>14</v>
      </c>
      <c r="AE24" s="65"/>
      <c r="AF24" s="69">
        <f t="shared" si="6"/>
        <v>29</v>
      </c>
      <c r="AG24" s="64">
        <f t="shared" si="2"/>
        <v>8874</v>
      </c>
      <c r="AH24" s="65">
        <f t="shared" si="2"/>
        <v>13219</v>
      </c>
      <c r="AI24" s="70"/>
      <c r="AJ24" s="66">
        <f t="shared" si="7"/>
        <v>35312</v>
      </c>
      <c r="AK24" s="64">
        <v>3545</v>
      </c>
      <c r="AL24" s="65">
        <v>2658</v>
      </c>
      <c r="AM24" s="65"/>
      <c r="AN24" s="66">
        <f t="shared" si="8"/>
        <v>8861</v>
      </c>
      <c r="AO24" s="71">
        <v>4795</v>
      </c>
      <c r="AP24" s="65">
        <v>10919</v>
      </c>
      <c r="AQ24" s="65"/>
      <c r="AR24" s="66">
        <f t="shared" si="9"/>
        <v>26633</v>
      </c>
      <c r="AS24" s="71">
        <v>0</v>
      </c>
      <c r="AT24" s="65">
        <v>11</v>
      </c>
      <c r="AU24" s="65"/>
      <c r="AV24" s="65">
        <f t="shared" si="10"/>
        <v>22</v>
      </c>
      <c r="AW24" s="65">
        <f t="shared" si="3"/>
        <v>8340</v>
      </c>
      <c r="AX24" s="65">
        <f t="shared" si="3"/>
        <v>13588</v>
      </c>
      <c r="AY24" s="65">
        <f t="shared" si="3"/>
        <v>0</v>
      </c>
      <c r="AZ24" s="65">
        <f t="shared" si="11"/>
        <v>35516</v>
      </c>
      <c r="BA24" s="72">
        <v>73</v>
      </c>
      <c r="BB24" s="73">
        <v>96</v>
      </c>
      <c r="BC24" s="73"/>
      <c r="BD24" s="73">
        <v>2</v>
      </c>
      <c r="BE24" s="73">
        <v>3</v>
      </c>
      <c r="BF24" s="73"/>
      <c r="BG24" s="65">
        <f t="shared" si="12"/>
        <v>538</v>
      </c>
      <c r="BH24" s="74">
        <v>478</v>
      </c>
    </row>
    <row r="25" spans="1:60" x14ac:dyDescent="0.25">
      <c r="A25" s="51">
        <v>43983</v>
      </c>
      <c r="B25" s="52">
        <f t="shared" si="0"/>
        <v>43983</v>
      </c>
      <c r="C25" s="64">
        <v>7304</v>
      </c>
      <c r="D25" s="65">
        <v>9750</v>
      </c>
      <c r="E25" s="66"/>
      <c r="F25" s="64">
        <v>49</v>
      </c>
      <c r="G25" s="65">
        <v>86</v>
      </c>
      <c r="H25" s="66"/>
      <c r="I25" s="64">
        <v>106</v>
      </c>
      <c r="J25" s="65">
        <v>511</v>
      </c>
      <c r="K25" s="66"/>
      <c r="L25" s="64"/>
      <c r="M25" s="65"/>
      <c r="N25" s="66"/>
      <c r="O25" s="64">
        <v>92</v>
      </c>
      <c r="P25" s="65">
        <v>1425</v>
      </c>
      <c r="Q25" s="66"/>
      <c r="R25" s="64">
        <v>48</v>
      </c>
      <c r="S25" s="65">
        <v>245</v>
      </c>
      <c r="T25" s="66"/>
      <c r="U25" s="67">
        <f t="shared" si="1"/>
        <v>7599</v>
      </c>
      <c r="V25" s="68">
        <f t="shared" si="1"/>
        <v>12017</v>
      </c>
      <c r="W25" s="68">
        <f t="shared" si="1"/>
        <v>0</v>
      </c>
      <c r="X25" s="69">
        <f t="shared" si="4"/>
        <v>31633</v>
      </c>
      <c r="Y25" s="64">
        <v>0</v>
      </c>
      <c r="Z25" s="65">
        <v>1</v>
      </c>
      <c r="AA25" s="65"/>
      <c r="AB25" s="69">
        <f t="shared" si="5"/>
        <v>2</v>
      </c>
      <c r="AC25" s="64">
        <v>0</v>
      </c>
      <c r="AD25" s="65">
        <v>5</v>
      </c>
      <c r="AE25" s="65"/>
      <c r="AF25" s="69">
        <f t="shared" si="6"/>
        <v>10</v>
      </c>
      <c r="AG25" s="64">
        <f t="shared" si="2"/>
        <v>7599</v>
      </c>
      <c r="AH25" s="65">
        <f t="shared" si="2"/>
        <v>12023</v>
      </c>
      <c r="AI25" s="70"/>
      <c r="AJ25" s="66">
        <f t="shared" si="7"/>
        <v>31645</v>
      </c>
      <c r="AK25" s="64">
        <v>4067</v>
      </c>
      <c r="AL25" s="65">
        <v>2931</v>
      </c>
      <c r="AM25" s="65"/>
      <c r="AN25" s="66">
        <f t="shared" si="8"/>
        <v>9929</v>
      </c>
      <c r="AO25" s="71">
        <v>4490</v>
      </c>
      <c r="AP25" s="65">
        <v>10017</v>
      </c>
      <c r="AQ25" s="65"/>
      <c r="AR25" s="66">
        <f t="shared" si="9"/>
        <v>24524</v>
      </c>
      <c r="AS25" s="71">
        <v>1</v>
      </c>
      <c r="AT25" s="65">
        <v>8</v>
      </c>
      <c r="AU25" s="65"/>
      <c r="AV25" s="65">
        <f t="shared" si="10"/>
        <v>17</v>
      </c>
      <c r="AW25" s="65">
        <f t="shared" si="3"/>
        <v>8558</v>
      </c>
      <c r="AX25" s="65">
        <f t="shared" si="3"/>
        <v>12956</v>
      </c>
      <c r="AY25" s="65">
        <f t="shared" si="3"/>
        <v>0</v>
      </c>
      <c r="AZ25" s="65">
        <f t="shared" si="11"/>
        <v>34470</v>
      </c>
      <c r="BA25" s="72">
        <v>135</v>
      </c>
      <c r="BB25" s="73">
        <v>182</v>
      </c>
      <c r="BC25" s="73"/>
      <c r="BD25" s="73">
        <v>3</v>
      </c>
      <c r="BE25" s="73">
        <v>1</v>
      </c>
      <c r="BF25" s="73"/>
      <c r="BG25" s="65">
        <f t="shared" si="12"/>
        <v>1003</v>
      </c>
      <c r="BH25" s="74">
        <v>403</v>
      </c>
    </row>
    <row r="26" spans="1:60" x14ac:dyDescent="0.25">
      <c r="A26" s="51">
        <v>44013</v>
      </c>
      <c r="B26" s="52">
        <f t="shared" si="0"/>
        <v>44013</v>
      </c>
      <c r="C26" s="64">
        <v>9662</v>
      </c>
      <c r="D26" s="65">
        <v>11295</v>
      </c>
      <c r="E26" s="66"/>
      <c r="F26" s="64">
        <v>67</v>
      </c>
      <c r="G26" s="65">
        <v>79</v>
      </c>
      <c r="H26" s="66"/>
      <c r="I26" s="64">
        <v>153</v>
      </c>
      <c r="J26" s="65">
        <v>499</v>
      </c>
      <c r="K26" s="66"/>
      <c r="L26" s="64"/>
      <c r="M26" s="65"/>
      <c r="N26" s="66"/>
      <c r="O26" s="64">
        <v>116</v>
      </c>
      <c r="P26" s="65">
        <v>1702</v>
      </c>
      <c r="Q26" s="66"/>
      <c r="R26" s="64">
        <v>68</v>
      </c>
      <c r="S26" s="65">
        <v>304</v>
      </c>
      <c r="T26" s="66"/>
      <c r="U26" s="67">
        <f t="shared" si="1"/>
        <v>10066</v>
      </c>
      <c r="V26" s="68">
        <f t="shared" si="1"/>
        <v>13879</v>
      </c>
      <c r="W26" s="68">
        <f t="shared" si="1"/>
        <v>0</v>
      </c>
      <c r="X26" s="69">
        <f t="shared" si="4"/>
        <v>37824</v>
      </c>
      <c r="Y26" s="64">
        <v>0</v>
      </c>
      <c r="Z26" s="65">
        <v>0</v>
      </c>
      <c r="AA26" s="65"/>
      <c r="AB26" s="69">
        <f t="shared" si="5"/>
        <v>0</v>
      </c>
      <c r="AC26" s="64">
        <v>149</v>
      </c>
      <c r="AD26" s="65">
        <v>160</v>
      </c>
      <c r="AE26" s="65"/>
      <c r="AF26" s="69">
        <f t="shared" si="6"/>
        <v>469</v>
      </c>
      <c r="AG26" s="64">
        <f t="shared" si="2"/>
        <v>10215</v>
      </c>
      <c r="AH26" s="65">
        <f t="shared" si="2"/>
        <v>14039</v>
      </c>
      <c r="AI26" s="70"/>
      <c r="AJ26" s="66">
        <f t="shared" si="7"/>
        <v>38293</v>
      </c>
      <c r="AK26" s="64">
        <v>4399</v>
      </c>
      <c r="AL26" s="65">
        <v>3472</v>
      </c>
      <c r="AM26" s="65"/>
      <c r="AN26" s="66">
        <f t="shared" si="8"/>
        <v>11343</v>
      </c>
      <c r="AO26" s="71">
        <v>5166</v>
      </c>
      <c r="AP26" s="65">
        <v>10660</v>
      </c>
      <c r="AQ26" s="65"/>
      <c r="AR26" s="66">
        <f t="shared" si="9"/>
        <v>26486</v>
      </c>
      <c r="AS26" s="71">
        <v>0</v>
      </c>
      <c r="AT26" s="65">
        <v>1</v>
      </c>
      <c r="AU26" s="65"/>
      <c r="AV26" s="65">
        <f t="shared" si="10"/>
        <v>2</v>
      </c>
      <c r="AW26" s="65">
        <f t="shared" si="3"/>
        <v>9565</v>
      </c>
      <c r="AX26" s="65">
        <f t="shared" si="3"/>
        <v>14133</v>
      </c>
      <c r="AY26" s="65">
        <f t="shared" si="3"/>
        <v>0</v>
      </c>
      <c r="AZ26" s="65">
        <f t="shared" si="11"/>
        <v>37831</v>
      </c>
      <c r="BA26" s="72">
        <v>101</v>
      </c>
      <c r="BB26" s="73">
        <v>118</v>
      </c>
      <c r="BC26" s="73"/>
      <c r="BD26" s="73">
        <v>0</v>
      </c>
      <c r="BE26" s="73">
        <v>5</v>
      </c>
      <c r="BF26" s="73"/>
      <c r="BG26" s="65">
        <f t="shared" si="12"/>
        <v>684</v>
      </c>
      <c r="BH26" s="74">
        <v>514</v>
      </c>
    </row>
    <row r="27" spans="1:60" x14ac:dyDescent="0.25">
      <c r="A27" s="51">
        <v>44044</v>
      </c>
      <c r="B27" s="52">
        <f t="shared" si="0"/>
        <v>44044</v>
      </c>
      <c r="C27" s="64">
        <v>11291</v>
      </c>
      <c r="D27" s="65">
        <v>13796</v>
      </c>
      <c r="E27" s="66"/>
      <c r="F27" s="64">
        <v>67</v>
      </c>
      <c r="G27" s="65">
        <v>113</v>
      </c>
      <c r="H27" s="66"/>
      <c r="I27" s="64">
        <v>185</v>
      </c>
      <c r="J27" s="65">
        <v>581</v>
      </c>
      <c r="K27" s="66"/>
      <c r="L27" s="64"/>
      <c r="M27" s="65"/>
      <c r="N27" s="66"/>
      <c r="O27" s="64">
        <v>129</v>
      </c>
      <c r="P27" s="65">
        <v>1805</v>
      </c>
      <c r="Q27" s="66"/>
      <c r="R27" s="64">
        <v>201</v>
      </c>
      <c r="S27" s="65">
        <v>298</v>
      </c>
      <c r="T27" s="66"/>
      <c r="U27" s="67">
        <f t="shared" si="1"/>
        <v>11873</v>
      </c>
      <c r="V27" s="68">
        <f t="shared" si="1"/>
        <v>16593</v>
      </c>
      <c r="W27" s="68">
        <f t="shared" si="1"/>
        <v>0</v>
      </c>
      <c r="X27" s="69">
        <f t="shared" si="4"/>
        <v>45059</v>
      </c>
      <c r="Y27" s="64">
        <v>0</v>
      </c>
      <c r="Z27" s="65">
        <v>8</v>
      </c>
      <c r="AA27" s="65"/>
      <c r="AB27" s="69">
        <f t="shared" si="5"/>
        <v>16</v>
      </c>
      <c r="AC27" s="64">
        <v>1</v>
      </c>
      <c r="AD27" s="65">
        <v>0</v>
      </c>
      <c r="AE27" s="65"/>
      <c r="AF27" s="69">
        <f t="shared" si="6"/>
        <v>1</v>
      </c>
      <c r="AG27" s="64">
        <f t="shared" si="2"/>
        <v>11874</v>
      </c>
      <c r="AH27" s="65">
        <f t="shared" si="2"/>
        <v>16601</v>
      </c>
      <c r="AI27" s="70"/>
      <c r="AJ27" s="66">
        <f t="shared" si="7"/>
        <v>45076</v>
      </c>
      <c r="AK27" s="64">
        <v>5890</v>
      </c>
      <c r="AL27" s="65">
        <v>4358</v>
      </c>
      <c r="AM27" s="65"/>
      <c r="AN27" s="66">
        <f t="shared" si="8"/>
        <v>14606</v>
      </c>
      <c r="AO27" s="71">
        <v>6047</v>
      </c>
      <c r="AP27" s="65">
        <v>11514</v>
      </c>
      <c r="AQ27" s="65"/>
      <c r="AR27" s="66">
        <f t="shared" si="9"/>
        <v>29075</v>
      </c>
      <c r="AS27" s="71">
        <v>150</v>
      </c>
      <c r="AT27" s="65">
        <v>159</v>
      </c>
      <c r="AU27" s="65"/>
      <c r="AV27" s="65">
        <f t="shared" si="10"/>
        <v>468</v>
      </c>
      <c r="AW27" s="65">
        <f t="shared" si="3"/>
        <v>12087</v>
      </c>
      <c r="AX27" s="65">
        <f t="shared" si="3"/>
        <v>16031</v>
      </c>
      <c r="AY27" s="65">
        <f t="shared" si="3"/>
        <v>0</v>
      </c>
      <c r="AZ27" s="65">
        <f t="shared" si="11"/>
        <v>44149</v>
      </c>
      <c r="BA27" s="72">
        <v>130</v>
      </c>
      <c r="BB27" s="73">
        <v>251</v>
      </c>
      <c r="BC27" s="73"/>
      <c r="BD27" s="73">
        <v>3</v>
      </c>
      <c r="BE27" s="73">
        <v>8</v>
      </c>
      <c r="BF27" s="73"/>
      <c r="BG27" s="65">
        <f t="shared" si="12"/>
        <v>1283</v>
      </c>
      <c r="BH27" s="74">
        <v>610</v>
      </c>
    </row>
    <row r="28" spans="1:60" x14ac:dyDescent="0.25">
      <c r="A28" s="51">
        <v>44075</v>
      </c>
      <c r="B28" s="52">
        <f t="shared" si="0"/>
        <v>44075</v>
      </c>
      <c r="C28" s="64">
        <v>9857</v>
      </c>
      <c r="D28" s="65">
        <v>11699</v>
      </c>
      <c r="E28" s="66"/>
      <c r="F28" s="64">
        <v>56</v>
      </c>
      <c r="G28" s="65">
        <v>83</v>
      </c>
      <c r="H28" s="66"/>
      <c r="I28" s="64">
        <v>140</v>
      </c>
      <c r="J28" s="65">
        <v>483</v>
      </c>
      <c r="K28" s="66"/>
      <c r="L28" s="64"/>
      <c r="M28" s="65"/>
      <c r="N28" s="66"/>
      <c r="O28" s="64">
        <v>98</v>
      </c>
      <c r="P28" s="65">
        <v>1305</v>
      </c>
      <c r="Q28" s="66"/>
      <c r="R28" s="64">
        <v>54</v>
      </c>
      <c r="S28" s="65">
        <v>134</v>
      </c>
      <c r="T28" s="66"/>
      <c r="U28" s="67">
        <f t="shared" si="1"/>
        <v>10205</v>
      </c>
      <c r="V28" s="68">
        <f t="shared" si="1"/>
        <v>13704</v>
      </c>
      <c r="W28" s="68">
        <f t="shared" si="1"/>
        <v>0</v>
      </c>
      <c r="X28" s="69">
        <f t="shared" si="4"/>
        <v>37613</v>
      </c>
      <c r="Y28" s="64">
        <v>0</v>
      </c>
      <c r="Z28" s="65">
        <v>34</v>
      </c>
      <c r="AA28" s="65"/>
      <c r="AB28" s="69">
        <f t="shared" si="5"/>
        <v>68</v>
      </c>
      <c r="AC28" s="64">
        <v>0</v>
      </c>
      <c r="AD28" s="65">
        <v>8</v>
      </c>
      <c r="AE28" s="65"/>
      <c r="AF28" s="69">
        <f t="shared" si="6"/>
        <v>16</v>
      </c>
      <c r="AG28" s="64">
        <f t="shared" si="2"/>
        <v>10205</v>
      </c>
      <c r="AH28" s="65">
        <f t="shared" si="2"/>
        <v>13746</v>
      </c>
      <c r="AI28" s="70"/>
      <c r="AJ28" s="66">
        <f t="shared" si="7"/>
        <v>37697</v>
      </c>
      <c r="AK28" s="64">
        <v>4486</v>
      </c>
      <c r="AL28" s="65">
        <v>3248</v>
      </c>
      <c r="AM28" s="65"/>
      <c r="AN28" s="66">
        <f t="shared" si="8"/>
        <v>10982</v>
      </c>
      <c r="AO28" s="71">
        <v>4643</v>
      </c>
      <c r="AP28" s="65">
        <v>9972</v>
      </c>
      <c r="AQ28" s="65"/>
      <c r="AR28" s="66">
        <f t="shared" si="9"/>
        <v>24587</v>
      </c>
      <c r="AS28" s="71">
        <v>0</v>
      </c>
      <c r="AT28" s="65">
        <v>8</v>
      </c>
      <c r="AU28" s="65"/>
      <c r="AV28" s="65">
        <f t="shared" si="10"/>
        <v>16</v>
      </c>
      <c r="AW28" s="65">
        <f t="shared" si="3"/>
        <v>9129</v>
      </c>
      <c r="AX28" s="65">
        <f t="shared" si="3"/>
        <v>13228</v>
      </c>
      <c r="AY28" s="65">
        <f t="shared" si="3"/>
        <v>0</v>
      </c>
      <c r="AZ28" s="65">
        <f t="shared" si="11"/>
        <v>35585</v>
      </c>
      <c r="BA28" s="72">
        <v>109</v>
      </c>
      <c r="BB28" s="73">
        <v>119</v>
      </c>
      <c r="BC28" s="73"/>
      <c r="BD28" s="73">
        <v>4</v>
      </c>
      <c r="BE28" s="73">
        <v>0</v>
      </c>
      <c r="BF28" s="73"/>
      <c r="BG28" s="65">
        <f t="shared" si="12"/>
        <v>698</v>
      </c>
      <c r="BH28" s="74">
        <v>535</v>
      </c>
    </row>
    <row r="29" spans="1:60" x14ac:dyDescent="0.25">
      <c r="A29" s="51">
        <v>44105</v>
      </c>
      <c r="B29" s="52">
        <f t="shared" si="0"/>
        <v>44105</v>
      </c>
      <c r="C29" s="64">
        <v>8657</v>
      </c>
      <c r="D29" s="65">
        <v>10244</v>
      </c>
      <c r="E29" s="66"/>
      <c r="F29" s="64">
        <v>61</v>
      </c>
      <c r="G29" s="65">
        <v>90</v>
      </c>
      <c r="H29" s="66"/>
      <c r="I29" s="64">
        <v>98</v>
      </c>
      <c r="J29" s="65">
        <v>627</v>
      </c>
      <c r="K29" s="66"/>
      <c r="L29" s="64"/>
      <c r="M29" s="65"/>
      <c r="N29" s="66"/>
      <c r="O29" s="64">
        <v>98</v>
      </c>
      <c r="P29" s="65">
        <v>1318</v>
      </c>
      <c r="Q29" s="66"/>
      <c r="R29" s="64">
        <v>30</v>
      </c>
      <c r="S29" s="65">
        <v>175</v>
      </c>
      <c r="T29" s="66"/>
      <c r="U29" s="67">
        <f t="shared" si="1"/>
        <v>8944</v>
      </c>
      <c r="V29" s="68">
        <f t="shared" si="1"/>
        <v>12454</v>
      </c>
      <c r="W29" s="68">
        <f t="shared" si="1"/>
        <v>0</v>
      </c>
      <c r="X29" s="69">
        <f t="shared" si="4"/>
        <v>33852</v>
      </c>
      <c r="Y29" s="64">
        <v>0</v>
      </c>
      <c r="Z29" s="65">
        <v>0</v>
      </c>
      <c r="AA29" s="65"/>
      <c r="AB29" s="69">
        <f t="shared" si="5"/>
        <v>0</v>
      </c>
      <c r="AC29" s="64">
        <v>0</v>
      </c>
      <c r="AD29" s="65">
        <v>1</v>
      </c>
      <c r="AE29" s="65"/>
      <c r="AF29" s="69">
        <f t="shared" si="6"/>
        <v>2</v>
      </c>
      <c r="AG29" s="64">
        <f t="shared" si="2"/>
        <v>8944</v>
      </c>
      <c r="AH29" s="65">
        <f t="shared" si="2"/>
        <v>12455</v>
      </c>
      <c r="AI29" s="70"/>
      <c r="AJ29" s="66">
        <f t="shared" si="7"/>
        <v>33854</v>
      </c>
      <c r="AK29" s="64">
        <v>4381</v>
      </c>
      <c r="AL29" s="65">
        <v>3147</v>
      </c>
      <c r="AM29" s="65"/>
      <c r="AN29" s="66">
        <f t="shared" si="8"/>
        <v>10675</v>
      </c>
      <c r="AO29" s="71">
        <v>5987</v>
      </c>
      <c r="AP29" s="65">
        <v>9972</v>
      </c>
      <c r="AQ29" s="65"/>
      <c r="AR29" s="66">
        <f t="shared" si="9"/>
        <v>25931</v>
      </c>
      <c r="AS29" s="71">
        <v>0</v>
      </c>
      <c r="AT29" s="65">
        <v>1</v>
      </c>
      <c r="AU29" s="65"/>
      <c r="AV29" s="65">
        <f t="shared" si="10"/>
        <v>2</v>
      </c>
      <c r="AW29" s="65">
        <f t="shared" si="3"/>
        <v>10368</v>
      </c>
      <c r="AX29" s="65">
        <f t="shared" si="3"/>
        <v>13120</v>
      </c>
      <c r="AY29" s="65">
        <f t="shared" si="3"/>
        <v>0</v>
      </c>
      <c r="AZ29" s="65">
        <f t="shared" si="11"/>
        <v>36608</v>
      </c>
      <c r="BA29" s="72">
        <v>90</v>
      </c>
      <c r="BB29" s="73">
        <v>138</v>
      </c>
      <c r="BC29" s="73"/>
      <c r="BD29" s="73">
        <v>0</v>
      </c>
      <c r="BE29" s="73">
        <v>1</v>
      </c>
      <c r="BF29" s="73"/>
      <c r="BG29" s="65">
        <f t="shared" si="12"/>
        <v>734</v>
      </c>
      <c r="BH29" s="74">
        <v>444</v>
      </c>
    </row>
    <row r="30" spans="1:60" x14ac:dyDescent="0.25">
      <c r="A30" s="51">
        <v>44136</v>
      </c>
      <c r="B30" s="52">
        <f t="shared" si="0"/>
        <v>44136</v>
      </c>
      <c r="C30" s="64">
        <v>10605</v>
      </c>
      <c r="D30" s="65">
        <v>12067</v>
      </c>
      <c r="E30" s="66"/>
      <c r="F30" s="64">
        <v>70</v>
      </c>
      <c r="G30" s="65">
        <v>115</v>
      </c>
      <c r="H30" s="66"/>
      <c r="I30" s="64">
        <v>81</v>
      </c>
      <c r="J30" s="65">
        <v>694</v>
      </c>
      <c r="K30" s="66"/>
      <c r="L30" s="64"/>
      <c r="M30" s="65"/>
      <c r="N30" s="66"/>
      <c r="O30" s="64">
        <v>97</v>
      </c>
      <c r="P30" s="65">
        <v>1330</v>
      </c>
      <c r="Q30" s="66"/>
      <c r="R30" s="64">
        <v>82</v>
      </c>
      <c r="S30" s="65">
        <v>239</v>
      </c>
      <c r="T30" s="66"/>
      <c r="U30" s="67">
        <f t="shared" si="1"/>
        <v>10935</v>
      </c>
      <c r="V30" s="68">
        <f t="shared" si="1"/>
        <v>14445</v>
      </c>
      <c r="W30" s="68">
        <f t="shared" si="1"/>
        <v>0</v>
      </c>
      <c r="X30" s="69">
        <f t="shared" si="4"/>
        <v>39825</v>
      </c>
      <c r="Y30" s="64">
        <v>0</v>
      </c>
      <c r="Z30" s="65">
        <v>5</v>
      </c>
      <c r="AA30" s="65"/>
      <c r="AB30" s="69">
        <f t="shared" si="5"/>
        <v>10</v>
      </c>
      <c r="AC30" s="64">
        <v>0</v>
      </c>
      <c r="AD30" s="65">
        <v>0</v>
      </c>
      <c r="AE30" s="65"/>
      <c r="AF30" s="69">
        <f t="shared" si="6"/>
        <v>0</v>
      </c>
      <c r="AG30" s="64">
        <f t="shared" si="2"/>
        <v>10935</v>
      </c>
      <c r="AH30" s="65">
        <f t="shared" si="2"/>
        <v>14450</v>
      </c>
      <c r="AI30" s="70"/>
      <c r="AJ30" s="66">
        <f t="shared" si="7"/>
        <v>39835</v>
      </c>
      <c r="AK30" s="64">
        <v>4473</v>
      </c>
      <c r="AL30" s="65">
        <v>2585</v>
      </c>
      <c r="AM30" s="65"/>
      <c r="AN30" s="66">
        <f t="shared" si="8"/>
        <v>9643</v>
      </c>
      <c r="AO30" s="71">
        <v>5764</v>
      </c>
      <c r="AP30" s="65">
        <v>10891</v>
      </c>
      <c r="AQ30" s="65"/>
      <c r="AR30" s="66">
        <f t="shared" si="9"/>
        <v>27546</v>
      </c>
      <c r="AS30" s="71">
        <v>0</v>
      </c>
      <c r="AT30" s="65">
        <v>0</v>
      </c>
      <c r="AU30" s="65"/>
      <c r="AV30" s="65">
        <f t="shared" si="10"/>
        <v>0</v>
      </c>
      <c r="AW30" s="65">
        <f t="shared" si="3"/>
        <v>10237</v>
      </c>
      <c r="AX30" s="65">
        <f t="shared" si="3"/>
        <v>13476</v>
      </c>
      <c r="AY30" s="65">
        <f t="shared" si="3"/>
        <v>0</v>
      </c>
      <c r="AZ30" s="65">
        <f t="shared" si="11"/>
        <v>37189</v>
      </c>
      <c r="BA30" s="72">
        <v>96</v>
      </c>
      <c r="BB30" s="73">
        <v>75</v>
      </c>
      <c r="BC30" s="73"/>
      <c r="BD30" s="73">
        <v>10</v>
      </c>
      <c r="BE30" s="73">
        <v>2</v>
      </c>
      <c r="BF30" s="73"/>
      <c r="BG30" s="65">
        <f t="shared" si="12"/>
        <v>506</v>
      </c>
      <c r="BH30" s="74">
        <v>515</v>
      </c>
    </row>
    <row r="31" spans="1:60" ht="13.5" thickBot="1" x14ac:dyDescent="0.3">
      <c r="A31" s="75">
        <v>44166</v>
      </c>
      <c r="B31" s="76">
        <f t="shared" si="0"/>
        <v>44166</v>
      </c>
      <c r="C31" s="77">
        <v>8660</v>
      </c>
      <c r="D31" s="78">
        <v>11137</v>
      </c>
      <c r="E31" s="79"/>
      <c r="F31" s="77">
        <v>70</v>
      </c>
      <c r="G31" s="78">
        <v>113</v>
      </c>
      <c r="H31" s="79"/>
      <c r="I31" s="77">
        <v>96</v>
      </c>
      <c r="J31" s="78">
        <v>534</v>
      </c>
      <c r="K31" s="79"/>
      <c r="L31" s="77"/>
      <c r="M31" s="78"/>
      <c r="N31" s="79"/>
      <c r="O31" s="77">
        <v>100</v>
      </c>
      <c r="P31" s="78">
        <v>1578</v>
      </c>
      <c r="Q31" s="79"/>
      <c r="R31" s="77">
        <v>46</v>
      </c>
      <c r="S31" s="78">
        <v>212</v>
      </c>
      <c r="T31" s="79"/>
      <c r="U31" s="80">
        <f t="shared" si="1"/>
        <v>8972</v>
      </c>
      <c r="V31" s="81">
        <f t="shared" si="1"/>
        <v>13574</v>
      </c>
      <c r="W31" s="81">
        <f t="shared" si="1"/>
        <v>0</v>
      </c>
      <c r="X31" s="82">
        <f t="shared" si="4"/>
        <v>36120</v>
      </c>
      <c r="Y31" s="77">
        <v>0</v>
      </c>
      <c r="Z31" s="78">
        <v>0</v>
      </c>
      <c r="AA31" s="78"/>
      <c r="AB31" s="82">
        <f t="shared" si="5"/>
        <v>0</v>
      </c>
      <c r="AC31" s="77">
        <v>1</v>
      </c>
      <c r="AD31" s="78">
        <v>1</v>
      </c>
      <c r="AE31" s="78"/>
      <c r="AF31" s="82">
        <f t="shared" si="6"/>
        <v>3</v>
      </c>
      <c r="AG31" s="77">
        <f t="shared" si="2"/>
        <v>8973</v>
      </c>
      <c r="AH31" s="78">
        <f t="shared" si="2"/>
        <v>13575</v>
      </c>
      <c r="AI31" s="83"/>
      <c r="AJ31" s="79">
        <f t="shared" si="7"/>
        <v>36123</v>
      </c>
      <c r="AK31" s="77">
        <v>5252</v>
      </c>
      <c r="AL31" s="78">
        <v>2971</v>
      </c>
      <c r="AM31" s="78"/>
      <c r="AN31" s="79">
        <f t="shared" si="8"/>
        <v>11194</v>
      </c>
      <c r="AO31" s="84">
        <v>5181</v>
      </c>
      <c r="AP31" s="78">
        <v>11738</v>
      </c>
      <c r="AQ31" s="78"/>
      <c r="AR31" s="79">
        <f t="shared" si="9"/>
        <v>28657</v>
      </c>
      <c r="AS31" s="84">
        <v>1</v>
      </c>
      <c r="AT31" s="78">
        <v>0</v>
      </c>
      <c r="AU31" s="78"/>
      <c r="AV31" s="78">
        <f t="shared" si="10"/>
        <v>1</v>
      </c>
      <c r="AW31" s="78">
        <f t="shared" si="3"/>
        <v>10434</v>
      </c>
      <c r="AX31" s="78">
        <f t="shared" si="3"/>
        <v>14709</v>
      </c>
      <c r="AY31" s="78">
        <f t="shared" si="3"/>
        <v>0</v>
      </c>
      <c r="AZ31" s="78">
        <f t="shared" si="11"/>
        <v>39852</v>
      </c>
      <c r="BA31" s="85">
        <v>94</v>
      </c>
      <c r="BB31" s="86">
        <v>79</v>
      </c>
      <c r="BC31" s="86"/>
      <c r="BD31" s="86">
        <v>7</v>
      </c>
      <c r="BE31" s="86">
        <v>0</v>
      </c>
      <c r="BF31" s="86"/>
      <c r="BG31" s="78">
        <f t="shared" si="12"/>
        <v>511</v>
      </c>
      <c r="BH31" s="87">
        <v>541</v>
      </c>
    </row>
    <row r="32" spans="1:60" x14ac:dyDescent="0.25">
      <c r="A32" s="20">
        <v>44197</v>
      </c>
      <c r="B32" s="21">
        <f t="shared" si="0"/>
        <v>44197</v>
      </c>
      <c r="C32" s="22">
        <v>7577</v>
      </c>
      <c r="D32" s="23">
        <v>9177</v>
      </c>
      <c r="E32" s="24"/>
      <c r="F32" s="22">
        <v>38</v>
      </c>
      <c r="G32" s="23">
        <v>94</v>
      </c>
      <c r="H32" s="24"/>
      <c r="I32" s="22">
        <v>91</v>
      </c>
      <c r="J32" s="23">
        <v>440</v>
      </c>
      <c r="K32" s="24"/>
      <c r="L32" s="22"/>
      <c r="M32" s="23"/>
      <c r="N32" s="24"/>
      <c r="O32" s="22">
        <v>73</v>
      </c>
      <c r="P32" s="23">
        <v>839</v>
      </c>
      <c r="Q32" s="24"/>
      <c r="R32" s="22">
        <v>32</v>
      </c>
      <c r="S32" s="23">
        <v>146</v>
      </c>
      <c r="T32" s="24"/>
      <c r="U32" s="25">
        <f t="shared" si="1"/>
        <v>7811</v>
      </c>
      <c r="V32" s="26">
        <f t="shared" si="1"/>
        <v>10696</v>
      </c>
      <c r="W32" s="26">
        <f t="shared" si="1"/>
        <v>0</v>
      </c>
      <c r="X32" s="27">
        <f t="shared" si="4"/>
        <v>29203</v>
      </c>
      <c r="Y32" s="22">
        <v>1</v>
      </c>
      <c r="Z32" s="23">
        <v>0</v>
      </c>
      <c r="AA32" s="23"/>
      <c r="AB32" s="27">
        <f t="shared" si="5"/>
        <v>1</v>
      </c>
      <c r="AC32" s="22">
        <v>0</v>
      </c>
      <c r="AD32" s="23">
        <v>0</v>
      </c>
      <c r="AE32" s="23"/>
      <c r="AF32" s="27">
        <f t="shared" si="6"/>
        <v>0</v>
      </c>
      <c r="AG32" s="22">
        <f t="shared" si="2"/>
        <v>7812</v>
      </c>
      <c r="AH32" s="23">
        <f t="shared" si="2"/>
        <v>10696</v>
      </c>
      <c r="AI32" s="28"/>
      <c r="AJ32" s="24">
        <f t="shared" si="7"/>
        <v>29204</v>
      </c>
      <c r="AK32" s="22">
        <v>4026</v>
      </c>
      <c r="AL32" s="23">
        <v>2419</v>
      </c>
      <c r="AM32" s="23"/>
      <c r="AN32" s="24">
        <f t="shared" si="8"/>
        <v>8864</v>
      </c>
      <c r="AO32" s="29">
        <v>3585</v>
      </c>
      <c r="AP32" s="23">
        <v>7916</v>
      </c>
      <c r="AQ32" s="23"/>
      <c r="AR32" s="24">
        <f t="shared" si="9"/>
        <v>19417</v>
      </c>
      <c r="AS32" s="29">
        <v>0</v>
      </c>
      <c r="AT32" s="23">
        <v>1</v>
      </c>
      <c r="AU32" s="23"/>
      <c r="AV32" s="23">
        <f t="shared" si="10"/>
        <v>2</v>
      </c>
      <c r="AW32" s="23">
        <f t="shared" si="3"/>
        <v>7611</v>
      </c>
      <c r="AX32" s="23">
        <f t="shared" si="3"/>
        <v>10336</v>
      </c>
      <c r="AY32" s="23">
        <f t="shared" si="3"/>
        <v>0</v>
      </c>
      <c r="AZ32" s="23">
        <f t="shared" si="11"/>
        <v>28283</v>
      </c>
      <c r="BA32" s="22">
        <v>54</v>
      </c>
      <c r="BB32" s="23">
        <v>75</v>
      </c>
      <c r="BC32" s="23"/>
      <c r="BD32" s="23">
        <v>1</v>
      </c>
      <c r="BE32" s="23">
        <v>0</v>
      </c>
      <c r="BF32" s="23"/>
      <c r="BG32" s="23">
        <f t="shared" si="12"/>
        <v>409</v>
      </c>
      <c r="BH32" s="24">
        <v>409</v>
      </c>
    </row>
    <row r="33" spans="1:60" x14ac:dyDescent="0.25">
      <c r="A33" s="30">
        <v>44228</v>
      </c>
      <c r="B33" s="31">
        <f t="shared" si="0"/>
        <v>44228</v>
      </c>
      <c r="C33" s="32">
        <v>6841</v>
      </c>
      <c r="D33" s="33">
        <v>8874</v>
      </c>
      <c r="E33" s="34"/>
      <c r="F33" s="32">
        <v>46</v>
      </c>
      <c r="G33" s="33">
        <v>112</v>
      </c>
      <c r="H33" s="34"/>
      <c r="I33" s="32">
        <v>72</v>
      </c>
      <c r="J33" s="33">
        <v>342</v>
      </c>
      <c r="K33" s="34"/>
      <c r="L33" s="32"/>
      <c r="M33" s="33"/>
      <c r="N33" s="34"/>
      <c r="O33" s="32">
        <v>50</v>
      </c>
      <c r="P33" s="33">
        <v>952</v>
      </c>
      <c r="Q33" s="34"/>
      <c r="R33" s="32">
        <v>74</v>
      </c>
      <c r="S33" s="33">
        <v>198</v>
      </c>
      <c r="T33" s="34"/>
      <c r="U33" s="35">
        <f t="shared" si="1"/>
        <v>7083</v>
      </c>
      <c r="V33" s="36">
        <f t="shared" si="1"/>
        <v>10478</v>
      </c>
      <c r="W33" s="36">
        <f t="shared" si="1"/>
        <v>0</v>
      </c>
      <c r="X33" s="37">
        <f t="shared" si="4"/>
        <v>28039</v>
      </c>
      <c r="Y33" s="32">
        <v>0</v>
      </c>
      <c r="Z33" s="33">
        <v>1</v>
      </c>
      <c r="AA33" s="33"/>
      <c r="AB33" s="37">
        <f t="shared" si="5"/>
        <v>2</v>
      </c>
      <c r="AC33" s="32">
        <v>0</v>
      </c>
      <c r="AD33" s="33">
        <v>0</v>
      </c>
      <c r="AE33" s="33"/>
      <c r="AF33" s="37">
        <f t="shared" si="6"/>
        <v>0</v>
      </c>
      <c r="AG33" s="32">
        <f t="shared" si="2"/>
        <v>7083</v>
      </c>
      <c r="AH33" s="33">
        <f t="shared" si="2"/>
        <v>10479</v>
      </c>
      <c r="AI33" s="38"/>
      <c r="AJ33" s="34">
        <f t="shared" si="7"/>
        <v>28041</v>
      </c>
      <c r="AK33" s="32">
        <v>4673</v>
      </c>
      <c r="AL33" s="33">
        <v>3135</v>
      </c>
      <c r="AM33" s="33"/>
      <c r="AN33" s="34">
        <f t="shared" si="8"/>
        <v>10943</v>
      </c>
      <c r="AO33" s="39">
        <v>3279</v>
      </c>
      <c r="AP33" s="33">
        <v>7384</v>
      </c>
      <c r="AQ33" s="33"/>
      <c r="AR33" s="34">
        <f t="shared" si="9"/>
        <v>18047</v>
      </c>
      <c r="AS33" s="39">
        <v>0</v>
      </c>
      <c r="AT33" s="33">
        <v>0</v>
      </c>
      <c r="AU33" s="33"/>
      <c r="AV33" s="33">
        <f t="shared" si="10"/>
        <v>0</v>
      </c>
      <c r="AW33" s="33">
        <f t="shared" si="3"/>
        <v>7952</v>
      </c>
      <c r="AX33" s="33">
        <f t="shared" si="3"/>
        <v>10519</v>
      </c>
      <c r="AY33" s="33">
        <f t="shared" si="3"/>
        <v>0</v>
      </c>
      <c r="AZ33" s="33">
        <f t="shared" si="11"/>
        <v>28990</v>
      </c>
      <c r="BA33" s="32">
        <v>82</v>
      </c>
      <c r="BB33" s="33">
        <v>173</v>
      </c>
      <c r="BC33" s="33"/>
      <c r="BD33" s="33">
        <v>3</v>
      </c>
      <c r="BE33" s="33">
        <v>0</v>
      </c>
      <c r="BF33" s="33"/>
      <c r="BG33" s="33">
        <f t="shared" si="12"/>
        <v>859</v>
      </c>
      <c r="BH33" s="34">
        <v>439</v>
      </c>
    </row>
    <row r="34" spans="1:60" x14ac:dyDescent="0.25">
      <c r="A34" s="30">
        <v>44256</v>
      </c>
      <c r="B34" s="31">
        <f t="shared" si="0"/>
        <v>44256</v>
      </c>
      <c r="C34" s="32">
        <v>8096</v>
      </c>
      <c r="D34" s="33">
        <v>9962</v>
      </c>
      <c r="E34" s="34"/>
      <c r="F34" s="32">
        <v>52</v>
      </c>
      <c r="G34" s="33">
        <v>92</v>
      </c>
      <c r="H34" s="34"/>
      <c r="I34" s="32">
        <v>118</v>
      </c>
      <c r="J34" s="33">
        <v>561</v>
      </c>
      <c r="K34" s="34"/>
      <c r="L34" s="32"/>
      <c r="M34" s="33"/>
      <c r="N34" s="34"/>
      <c r="O34" s="32">
        <v>77</v>
      </c>
      <c r="P34" s="33">
        <v>1190</v>
      </c>
      <c r="Q34" s="34"/>
      <c r="R34" s="32">
        <v>47</v>
      </c>
      <c r="S34" s="33">
        <v>220</v>
      </c>
      <c r="T34" s="34"/>
      <c r="U34" s="35">
        <f t="shared" si="1"/>
        <v>8390</v>
      </c>
      <c r="V34" s="36">
        <f t="shared" si="1"/>
        <v>12025</v>
      </c>
      <c r="W34" s="36">
        <f t="shared" si="1"/>
        <v>0</v>
      </c>
      <c r="X34" s="37">
        <f t="shared" si="4"/>
        <v>32440</v>
      </c>
      <c r="Y34" s="32">
        <v>0</v>
      </c>
      <c r="Z34" s="33">
        <v>0</v>
      </c>
      <c r="AA34" s="33"/>
      <c r="AB34" s="37">
        <f t="shared" si="5"/>
        <v>0</v>
      </c>
      <c r="AC34" s="32">
        <v>0</v>
      </c>
      <c r="AD34" s="33">
        <v>0</v>
      </c>
      <c r="AE34" s="33"/>
      <c r="AF34" s="37">
        <f t="shared" si="6"/>
        <v>0</v>
      </c>
      <c r="AG34" s="32">
        <f t="shared" si="2"/>
        <v>8390</v>
      </c>
      <c r="AH34" s="33">
        <f t="shared" si="2"/>
        <v>12025</v>
      </c>
      <c r="AI34" s="38"/>
      <c r="AJ34" s="34">
        <f t="shared" si="7"/>
        <v>32440</v>
      </c>
      <c r="AK34" s="32">
        <v>4683</v>
      </c>
      <c r="AL34" s="33">
        <v>2929</v>
      </c>
      <c r="AM34" s="33"/>
      <c r="AN34" s="34">
        <f t="shared" si="8"/>
        <v>10541</v>
      </c>
      <c r="AO34" s="39">
        <v>2815</v>
      </c>
      <c r="AP34" s="33">
        <v>7468</v>
      </c>
      <c r="AQ34" s="33"/>
      <c r="AR34" s="34">
        <f t="shared" si="9"/>
        <v>17751</v>
      </c>
      <c r="AS34" s="39">
        <v>0</v>
      </c>
      <c r="AT34" s="33">
        <v>0</v>
      </c>
      <c r="AU34" s="33"/>
      <c r="AV34" s="33">
        <f t="shared" si="10"/>
        <v>0</v>
      </c>
      <c r="AW34" s="33">
        <f t="shared" si="3"/>
        <v>7498</v>
      </c>
      <c r="AX34" s="33">
        <f t="shared" si="3"/>
        <v>10397</v>
      </c>
      <c r="AY34" s="33">
        <f t="shared" si="3"/>
        <v>0</v>
      </c>
      <c r="AZ34" s="33">
        <f t="shared" si="11"/>
        <v>28292</v>
      </c>
      <c r="BA34" s="32">
        <v>89</v>
      </c>
      <c r="BB34" s="33">
        <v>92</v>
      </c>
      <c r="BC34" s="33"/>
      <c r="BD34" s="33">
        <v>2</v>
      </c>
      <c r="BE34" s="33">
        <v>0</v>
      </c>
      <c r="BF34" s="33"/>
      <c r="BG34" s="33">
        <f t="shared" si="12"/>
        <v>548</v>
      </c>
      <c r="BH34" s="34">
        <v>476</v>
      </c>
    </row>
    <row r="35" spans="1:60" x14ac:dyDescent="0.25">
      <c r="A35" s="30">
        <v>44287</v>
      </c>
      <c r="B35" s="31">
        <f t="shared" si="0"/>
        <v>44287</v>
      </c>
      <c r="C35" s="32">
        <v>7955</v>
      </c>
      <c r="D35" s="33">
        <v>10822</v>
      </c>
      <c r="E35" s="34"/>
      <c r="F35" s="32">
        <v>45</v>
      </c>
      <c r="G35" s="33">
        <v>126</v>
      </c>
      <c r="H35" s="34"/>
      <c r="I35" s="32">
        <v>195</v>
      </c>
      <c r="J35" s="33">
        <v>593</v>
      </c>
      <c r="K35" s="34"/>
      <c r="L35" s="32"/>
      <c r="M35" s="33"/>
      <c r="N35" s="34"/>
      <c r="O35" s="32">
        <v>99</v>
      </c>
      <c r="P35" s="33">
        <v>1295</v>
      </c>
      <c r="Q35" s="34"/>
      <c r="R35" s="32">
        <v>47</v>
      </c>
      <c r="S35" s="33">
        <v>214</v>
      </c>
      <c r="T35" s="34"/>
      <c r="U35" s="35">
        <f t="shared" si="1"/>
        <v>8341</v>
      </c>
      <c r="V35" s="36">
        <f t="shared" si="1"/>
        <v>13050</v>
      </c>
      <c r="W35" s="36">
        <f t="shared" si="1"/>
        <v>0</v>
      </c>
      <c r="X35" s="37">
        <f t="shared" si="4"/>
        <v>34441</v>
      </c>
      <c r="Y35" s="32">
        <v>0</v>
      </c>
      <c r="Z35" s="33">
        <v>0</v>
      </c>
      <c r="AA35" s="33"/>
      <c r="AB35" s="37">
        <f t="shared" si="5"/>
        <v>0</v>
      </c>
      <c r="AC35" s="32">
        <v>1</v>
      </c>
      <c r="AD35" s="33">
        <v>0</v>
      </c>
      <c r="AE35" s="33"/>
      <c r="AF35" s="37">
        <f t="shared" si="6"/>
        <v>1</v>
      </c>
      <c r="AG35" s="32">
        <f t="shared" si="2"/>
        <v>8342</v>
      </c>
      <c r="AH35" s="33">
        <f t="shared" si="2"/>
        <v>13050</v>
      </c>
      <c r="AI35" s="38"/>
      <c r="AJ35" s="34">
        <f t="shared" si="7"/>
        <v>34442</v>
      </c>
      <c r="AK35" s="32">
        <v>5035</v>
      </c>
      <c r="AL35" s="33">
        <v>2869</v>
      </c>
      <c r="AM35" s="33"/>
      <c r="AN35" s="34">
        <f t="shared" si="8"/>
        <v>10773</v>
      </c>
      <c r="AO35" s="39">
        <v>3263</v>
      </c>
      <c r="AP35" s="33">
        <v>9439</v>
      </c>
      <c r="AQ35" s="33"/>
      <c r="AR35" s="34">
        <f t="shared" si="9"/>
        <v>22141</v>
      </c>
      <c r="AS35" s="39">
        <v>1</v>
      </c>
      <c r="AT35" s="33">
        <v>0</v>
      </c>
      <c r="AU35" s="33"/>
      <c r="AV35" s="33">
        <f t="shared" si="10"/>
        <v>1</v>
      </c>
      <c r="AW35" s="33">
        <f t="shared" si="3"/>
        <v>8299</v>
      </c>
      <c r="AX35" s="33">
        <f t="shared" si="3"/>
        <v>12308</v>
      </c>
      <c r="AY35" s="33">
        <f t="shared" si="3"/>
        <v>0</v>
      </c>
      <c r="AZ35" s="33">
        <f t="shared" si="11"/>
        <v>32915</v>
      </c>
      <c r="BA35" s="32">
        <v>128</v>
      </c>
      <c r="BB35" s="33">
        <v>217</v>
      </c>
      <c r="BC35" s="33"/>
      <c r="BD35" s="33">
        <v>0</v>
      </c>
      <c r="BE35" s="33">
        <v>4</v>
      </c>
      <c r="BF35" s="33"/>
      <c r="BG35" s="33">
        <f t="shared" si="12"/>
        <v>1132</v>
      </c>
      <c r="BH35" s="34">
        <v>438</v>
      </c>
    </row>
    <row r="36" spans="1:60" x14ac:dyDescent="0.25">
      <c r="A36" s="30">
        <v>44317</v>
      </c>
      <c r="B36" s="31">
        <f t="shared" si="0"/>
        <v>44317</v>
      </c>
      <c r="C36" s="32">
        <v>8184</v>
      </c>
      <c r="D36" s="33">
        <v>10072</v>
      </c>
      <c r="E36" s="34"/>
      <c r="F36" s="32">
        <v>44</v>
      </c>
      <c r="G36" s="33">
        <v>101</v>
      </c>
      <c r="H36" s="34"/>
      <c r="I36" s="32">
        <v>289</v>
      </c>
      <c r="J36" s="33">
        <v>717</v>
      </c>
      <c r="K36" s="34"/>
      <c r="L36" s="32"/>
      <c r="M36" s="33"/>
      <c r="N36" s="34"/>
      <c r="O36" s="32">
        <v>85</v>
      </c>
      <c r="P36" s="33">
        <v>1335</v>
      </c>
      <c r="Q36" s="34"/>
      <c r="R36" s="32">
        <v>105</v>
      </c>
      <c r="S36" s="33">
        <v>145</v>
      </c>
      <c r="T36" s="34"/>
      <c r="U36" s="35">
        <f t="shared" si="1"/>
        <v>8707</v>
      </c>
      <c r="V36" s="36">
        <f t="shared" si="1"/>
        <v>12370</v>
      </c>
      <c r="W36" s="36">
        <f t="shared" si="1"/>
        <v>0</v>
      </c>
      <c r="X36" s="37">
        <f t="shared" si="4"/>
        <v>33447</v>
      </c>
      <c r="Y36" s="32">
        <v>0</v>
      </c>
      <c r="Z36" s="33">
        <v>5</v>
      </c>
      <c r="AA36" s="33"/>
      <c r="AB36" s="37">
        <f t="shared" si="5"/>
        <v>10</v>
      </c>
      <c r="AC36" s="32">
        <v>0</v>
      </c>
      <c r="AD36" s="33">
        <v>0</v>
      </c>
      <c r="AE36" s="33"/>
      <c r="AF36" s="37">
        <f t="shared" si="6"/>
        <v>0</v>
      </c>
      <c r="AG36" s="32">
        <f t="shared" si="2"/>
        <v>8707</v>
      </c>
      <c r="AH36" s="33">
        <f t="shared" si="2"/>
        <v>12375</v>
      </c>
      <c r="AI36" s="38"/>
      <c r="AJ36" s="34">
        <f t="shared" si="7"/>
        <v>33457</v>
      </c>
      <c r="AK36" s="32">
        <v>4690</v>
      </c>
      <c r="AL36" s="33">
        <v>2973</v>
      </c>
      <c r="AM36" s="33"/>
      <c r="AN36" s="34">
        <f t="shared" si="8"/>
        <v>10636</v>
      </c>
      <c r="AO36" s="39">
        <v>3130</v>
      </c>
      <c r="AP36" s="33">
        <v>8306</v>
      </c>
      <c r="AQ36" s="33"/>
      <c r="AR36" s="34">
        <f t="shared" si="9"/>
        <v>19742</v>
      </c>
      <c r="AS36" s="39">
        <v>0</v>
      </c>
      <c r="AT36" s="33">
        <v>0</v>
      </c>
      <c r="AU36" s="33"/>
      <c r="AV36" s="33">
        <f t="shared" si="10"/>
        <v>0</v>
      </c>
      <c r="AW36" s="33">
        <f t="shared" si="3"/>
        <v>7820</v>
      </c>
      <c r="AX36" s="33">
        <f t="shared" si="3"/>
        <v>11279</v>
      </c>
      <c r="AY36" s="33">
        <f t="shared" si="3"/>
        <v>0</v>
      </c>
      <c r="AZ36" s="33">
        <f t="shared" si="11"/>
        <v>30378</v>
      </c>
      <c r="BA36" s="32">
        <v>102</v>
      </c>
      <c r="BB36" s="33">
        <v>116</v>
      </c>
      <c r="BC36" s="33"/>
      <c r="BD36" s="33">
        <v>0</v>
      </c>
      <c r="BE36" s="33">
        <v>0</v>
      </c>
      <c r="BF36" s="33"/>
      <c r="BG36" s="33">
        <f t="shared" si="12"/>
        <v>668</v>
      </c>
      <c r="BH36" s="34">
        <v>427</v>
      </c>
    </row>
    <row r="37" spans="1:60" x14ac:dyDescent="0.25">
      <c r="A37" s="30">
        <v>44348</v>
      </c>
      <c r="B37" s="31">
        <f t="shared" si="0"/>
        <v>44348</v>
      </c>
      <c r="C37" s="32">
        <v>8127</v>
      </c>
      <c r="D37" s="33">
        <v>10078</v>
      </c>
      <c r="E37" s="34"/>
      <c r="F37" s="32">
        <v>32</v>
      </c>
      <c r="G37" s="33">
        <v>102</v>
      </c>
      <c r="H37" s="34"/>
      <c r="I37" s="32">
        <v>231</v>
      </c>
      <c r="J37" s="33">
        <v>706</v>
      </c>
      <c r="K37" s="34"/>
      <c r="L37" s="32"/>
      <c r="M37" s="33"/>
      <c r="N37" s="34"/>
      <c r="O37" s="32">
        <v>59</v>
      </c>
      <c r="P37" s="33">
        <v>1312</v>
      </c>
      <c r="Q37" s="34"/>
      <c r="R37" s="32">
        <v>116</v>
      </c>
      <c r="S37" s="33">
        <v>128</v>
      </c>
      <c r="T37" s="34"/>
      <c r="U37" s="35">
        <f t="shared" si="1"/>
        <v>8565</v>
      </c>
      <c r="V37" s="36">
        <f t="shared" si="1"/>
        <v>12326</v>
      </c>
      <c r="W37" s="36">
        <f t="shared" si="1"/>
        <v>0</v>
      </c>
      <c r="X37" s="37">
        <f t="shared" si="4"/>
        <v>33217</v>
      </c>
      <c r="Y37" s="32">
        <v>0</v>
      </c>
      <c r="Z37" s="33">
        <v>0</v>
      </c>
      <c r="AA37" s="33"/>
      <c r="AB37" s="37">
        <f t="shared" si="5"/>
        <v>0</v>
      </c>
      <c r="AC37" s="32">
        <v>0</v>
      </c>
      <c r="AD37" s="33">
        <v>0</v>
      </c>
      <c r="AE37" s="33"/>
      <c r="AF37" s="37">
        <f t="shared" si="6"/>
        <v>0</v>
      </c>
      <c r="AG37" s="32">
        <f t="shared" si="2"/>
        <v>8565</v>
      </c>
      <c r="AH37" s="33">
        <f t="shared" si="2"/>
        <v>12326</v>
      </c>
      <c r="AI37" s="38"/>
      <c r="AJ37" s="34">
        <f t="shared" si="7"/>
        <v>33217</v>
      </c>
      <c r="AK37" s="32">
        <v>5074</v>
      </c>
      <c r="AL37" s="33">
        <v>3073</v>
      </c>
      <c r="AM37" s="33"/>
      <c r="AN37" s="34">
        <f t="shared" si="8"/>
        <v>11220</v>
      </c>
      <c r="AO37" s="39">
        <v>3656</v>
      </c>
      <c r="AP37" s="33">
        <v>9584</v>
      </c>
      <c r="AQ37" s="33"/>
      <c r="AR37" s="34">
        <f t="shared" si="9"/>
        <v>22824</v>
      </c>
      <c r="AS37" s="39">
        <v>0</v>
      </c>
      <c r="AT37" s="33">
        <v>0</v>
      </c>
      <c r="AU37" s="33"/>
      <c r="AV37" s="33">
        <f t="shared" si="10"/>
        <v>0</v>
      </c>
      <c r="AW37" s="33">
        <f t="shared" si="3"/>
        <v>8730</v>
      </c>
      <c r="AX37" s="33">
        <f t="shared" si="3"/>
        <v>12657</v>
      </c>
      <c r="AY37" s="33">
        <f t="shared" si="3"/>
        <v>0</v>
      </c>
      <c r="AZ37" s="33">
        <f t="shared" si="11"/>
        <v>34044</v>
      </c>
      <c r="BA37" s="32">
        <v>98</v>
      </c>
      <c r="BB37" s="33">
        <v>243</v>
      </c>
      <c r="BC37" s="33"/>
      <c r="BD37" s="33">
        <v>1</v>
      </c>
      <c r="BE37" s="33">
        <v>8</v>
      </c>
      <c r="BF37" s="33"/>
      <c r="BG37" s="33">
        <f t="shared" si="12"/>
        <v>1185</v>
      </c>
      <c r="BH37" s="34">
        <v>424</v>
      </c>
    </row>
    <row r="38" spans="1:60" x14ac:dyDescent="0.25">
      <c r="A38" s="30">
        <v>44378</v>
      </c>
      <c r="B38" s="31">
        <f t="shared" si="0"/>
        <v>44378</v>
      </c>
      <c r="C38" s="32">
        <v>7667</v>
      </c>
      <c r="D38" s="33">
        <v>9149</v>
      </c>
      <c r="E38" s="34"/>
      <c r="F38" s="32">
        <v>44</v>
      </c>
      <c r="G38" s="33">
        <v>119</v>
      </c>
      <c r="H38" s="34"/>
      <c r="I38" s="32">
        <v>207</v>
      </c>
      <c r="J38" s="33">
        <v>654</v>
      </c>
      <c r="K38" s="34"/>
      <c r="L38" s="32"/>
      <c r="M38" s="33"/>
      <c r="N38" s="34"/>
      <c r="O38" s="32">
        <v>83</v>
      </c>
      <c r="P38" s="33">
        <v>1389</v>
      </c>
      <c r="Q38" s="34"/>
      <c r="R38" s="32">
        <v>90</v>
      </c>
      <c r="S38" s="33">
        <v>150</v>
      </c>
      <c r="T38" s="34"/>
      <c r="U38" s="35">
        <f t="shared" si="1"/>
        <v>8091</v>
      </c>
      <c r="V38" s="36">
        <f t="shared" si="1"/>
        <v>11461</v>
      </c>
      <c r="W38" s="36">
        <f t="shared" si="1"/>
        <v>0</v>
      </c>
      <c r="X38" s="37">
        <f t="shared" si="4"/>
        <v>31013</v>
      </c>
      <c r="Y38" s="32">
        <v>0</v>
      </c>
      <c r="Z38" s="33">
        <v>0</v>
      </c>
      <c r="AA38" s="33"/>
      <c r="AB38" s="37">
        <f t="shared" si="5"/>
        <v>0</v>
      </c>
      <c r="AC38" s="32">
        <v>0</v>
      </c>
      <c r="AD38" s="33">
        <v>0</v>
      </c>
      <c r="AE38" s="33"/>
      <c r="AF38" s="37">
        <f t="shared" si="6"/>
        <v>0</v>
      </c>
      <c r="AG38" s="32">
        <f t="shared" si="2"/>
        <v>8091</v>
      </c>
      <c r="AH38" s="33">
        <f t="shared" si="2"/>
        <v>11461</v>
      </c>
      <c r="AI38" s="38"/>
      <c r="AJ38" s="34">
        <f t="shared" si="7"/>
        <v>31013</v>
      </c>
      <c r="AK38" s="32">
        <v>3713</v>
      </c>
      <c r="AL38" s="33">
        <v>2532</v>
      </c>
      <c r="AM38" s="33"/>
      <c r="AN38" s="34">
        <f t="shared" si="8"/>
        <v>8777</v>
      </c>
      <c r="AO38" s="39">
        <v>3552</v>
      </c>
      <c r="AP38" s="33">
        <v>7871</v>
      </c>
      <c r="AQ38" s="33"/>
      <c r="AR38" s="34">
        <f t="shared" si="9"/>
        <v>19294</v>
      </c>
      <c r="AS38" s="39">
        <v>0</v>
      </c>
      <c r="AT38" s="33">
        <v>0</v>
      </c>
      <c r="AU38" s="33"/>
      <c r="AV38" s="33">
        <f t="shared" si="10"/>
        <v>0</v>
      </c>
      <c r="AW38" s="33">
        <f t="shared" si="3"/>
        <v>7265</v>
      </c>
      <c r="AX38" s="33">
        <f t="shared" si="3"/>
        <v>10403</v>
      </c>
      <c r="AY38" s="33">
        <f t="shared" si="3"/>
        <v>0</v>
      </c>
      <c r="AZ38" s="33">
        <f t="shared" si="11"/>
        <v>28071</v>
      </c>
      <c r="BA38" s="32">
        <v>59</v>
      </c>
      <c r="BB38" s="33">
        <v>143</v>
      </c>
      <c r="BC38" s="33"/>
      <c r="BD38" s="33">
        <v>0</v>
      </c>
      <c r="BE38" s="33">
        <v>1</v>
      </c>
      <c r="BF38" s="33"/>
      <c r="BG38" s="33">
        <f t="shared" si="12"/>
        <v>692</v>
      </c>
      <c r="BH38" s="34">
        <v>341</v>
      </c>
    </row>
    <row r="39" spans="1:60" x14ac:dyDescent="0.25">
      <c r="A39" s="30">
        <v>44409</v>
      </c>
      <c r="B39" s="31">
        <f t="shared" si="0"/>
        <v>44409</v>
      </c>
      <c r="C39" s="32">
        <v>8056</v>
      </c>
      <c r="D39" s="33">
        <v>10515</v>
      </c>
      <c r="E39" s="34"/>
      <c r="F39" s="32">
        <v>33</v>
      </c>
      <c r="G39" s="33">
        <v>122</v>
      </c>
      <c r="H39" s="34"/>
      <c r="I39" s="32">
        <v>286</v>
      </c>
      <c r="J39" s="33">
        <v>1004</v>
      </c>
      <c r="K39" s="34"/>
      <c r="L39" s="32"/>
      <c r="M39" s="33"/>
      <c r="N39" s="34"/>
      <c r="O39" s="32">
        <v>82</v>
      </c>
      <c r="P39" s="33">
        <v>1355</v>
      </c>
      <c r="Q39" s="34"/>
      <c r="R39" s="32">
        <v>19</v>
      </c>
      <c r="S39" s="33">
        <v>206</v>
      </c>
      <c r="T39" s="34"/>
      <c r="U39" s="35">
        <f t="shared" si="1"/>
        <v>8476</v>
      </c>
      <c r="V39" s="36">
        <f t="shared" si="1"/>
        <v>13202</v>
      </c>
      <c r="W39" s="36">
        <f t="shared" si="1"/>
        <v>0</v>
      </c>
      <c r="X39" s="37">
        <f t="shared" si="4"/>
        <v>34880</v>
      </c>
      <c r="Y39" s="32">
        <v>0</v>
      </c>
      <c r="Z39" s="33">
        <v>0</v>
      </c>
      <c r="AA39" s="33"/>
      <c r="AB39" s="37">
        <f t="shared" si="5"/>
        <v>0</v>
      </c>
      <c r="AC39" s="32">
        <v>0</v>
      </c>
      <c r="AD39" s="33">
        <v>0</v>
      </c>
      <c r="AE39" s="33"/>
      <c r="AF39" s="37">
        <f t="shared" si="6"/>
        <v>0</v>
      </c>
      <c r="AG39" s="32">
        <f t="shared" si="2"/>
        <v>8476</v>
      </c>
      <c r="AH39" s="33">
        <f t="shared" si="2"/>
        <v>13202</v>
      </c>
      <c r="AI39" s="38"/>
      <c r="AJ39" s="34">
        <f t="shared" si="7"/>
        <v>34880</v>
      </c>
      <c r="AK39" s="32">
        <v>5720</v>
      </c>
      <c r="AL39" s="33">
        <v>2872</v>
      </c>
      <c r="AM39" s="33"/>
      <c r="AN39" s="34">
        <f t="shared" si="8"/>
        <v>11464</v>
      </c>
      <c r="AO39" s="39">
        <v>4047</v>
      </c>
      <c r="AP39" s="33">
        <v>10175</v>
      </c>
      <c r="AQ39" s="33"/>
      <c r="AR39" s="34">
        <f t="shared" si="9"/>
        <v>24397</v>
      </c>
      <c r="AS39" s="39">
        <v>0</v>
      </c>
      <c r="AT39" s="33">
        <v>0</v>
      </c>
      <c r="AU39" s="33"/>
      <c r="AV39" s="33">
        <f t="shared" si="10"/>
        <v>0</v>
      </c>
      <c r="AW39" s="33">
        <f t="shared" si="3"/>
        <v>9767</v>
      </c>
      <c r="AX39" s="33">
        <f t="shared" si="3"/>
        <v>13047</v>
      </c>
      <c r="AY39" s="33">
        <f t="shared" si="3"/>
        <v>0</v>
      </c>
      <c r="AZ39" s="33">
        <f t="shared" si="11"/>
        <v>35861</v>
      </c>
      <c r="BA39" s="32">
        <v>91</v>
      </c>
      <c r="BB39" s="33">
        <v>116</v>
      </c>
      <c r="BC39" s="33"/>
      <c r="BD39" s="33">
        <v>5</v>
      </c>
      <c r="BE39" s="33">
        <v>1</v>
      </c>
      <c r="BF39" s="33"/>
      <c r="BG39" s="33">
        <f t="shared" si="12"/>
        <v>653</v>
      </c>
      <c r="BH39" s="34">
        <v>452</v>
      </c>
    </row>
    <row r="40" spans="1:60" x14ac:dyDescent="0.25">
      <c r="A40" s="30">
        <v>44440</v>
      </c>
      <c r="B40" s="31">
        <f t="shared" si="0"/>
        <v>44440</v>
      </c>
      <c r="C40" s="32">
        <v>8381</v>
      </c>
      <c r="D40" s="33">
        <v>10129</v>
      </c>
      <c r="E40" s="34"/>
      <c r="F40" s="32">
        <v>31</v>
      </c>
      <c r="G40" s="33">
        <v>110</v>
      </c>
      <c r="H40" s="34"/>
      <c r="I40" s="32">
        <v>413</v>
      </c>
      <c r="J40" s="33">
        <v>830</v>
      </c>
      <c r="K40" s="34"/>
      <c r="L40" s="32"/>
      <c r="M40" s="33"/>
      <c r="N40" s="34"/>
      <c r="O40" s="32">
        <v>57</v>
      </c>
      <c r="P40" s="33">
        <v>1291</v>
      </c>
      <c r="Q40" s="34"/>
      <c r="R40" s="32">
        <v>54</v>
      </c>
      <c r="S40" s="33">
        <v>349</v>
      </c>
      <c r="T40" s="34"/>
      <c r="U40" s="35">
        <f t="shared" si="1"/>
        <v>8936</v>
      </c>
      <c r="V40" s="36">
        <f t="shared" si="1"/>
        <v>12709</v>
      </c>
      <c r="W40" s="36">
        <f t="shared" si="1"/>
        <v>0</v>
      </c>
      <c r="X40" s="37">
        <f t="shared" si="4"/>
        <v>34354</v>
      </c>
      <c r="Y40" s="32">
        <v>0</v>
      </c>
      <c r="Z40" s="33">
        <v>0</v>
      </c>
      <c r="AA40" s="33"/>
      <c r="AB40" s="37">
        <f t="shared" si="5"/>
        <v>0</v>
      </c>
      <c r="AC40" s="32">
        <v>0</v>
      </c>
      <c r="AD40" s="33">
        <v>4</v>
      </c>
      <c r="AE40" s="33"/>
      <c r="AF40" s="37">
        <f t="shared" si="6"/>
        <v>8</v>
      </c>
      <c r="AG40" s="32">
        <f t="shared" si="2"/>
        <v>8936</v>
      </c>
      <c r="AH40" s="33">
        <f t="shared" si="2"/>
        <v>12713</v>
      </c>
      <c r="AI40" s="38"/>
      <c r="AJ40" s="34">
        <f t="shared" si="7"/>
        <v>34362</v>
      </c>
      <c r="AK40" s="32">
        <v>4789</v>
      </c>
      <c r="AL40" s="33">
        <v>2721</v>
      </c>
      <c r="AM40" s="33"/>
      <c r="AN40" s="34">
        <f t="shared" si="8"/>
        <v>10231</v>
      </c>
      <c r="AO40" s="39">
        <v>2514</v>
      </c>
      <c r="AP40" s="33">
        <v>8343</v>
      </c>
      <c r="AQ40" s="33"/>
      <c r="AR40" s="34">
        <f t="shared" si="9"/>
        <v>19200</v>
      </c>
      <c r="AS40" s="39">
        <v>0</v>
      </c>
      <c r="AT40" s="33">
        <v>0</v>
      </c>
      <c r="AU40" s="33"/>
      <c r="AV40" s="33">
        <f t="shared" si="10"/>
        <v>0</v>
      </c>
      <c r="AW40" s="33">
        <f t="shared" si="3"/>
        <v>7303</v>
      </c>
      <c r="AX40" s="33">
        <f t="shared" si="3"/>
        <v>11064</v>
      </c>
      <c r="AY40" s="33">
        <f t="shared" si="3"/>
        <v>0</v>
      </c>
      <c r="AZ40" s="33">
        <f t="shared" si="11"/>
        <v>29431</v>
      </c>
      <c r="BA40" s="32">
        <v>78</v>
      </c>
      <c r="BB40" s="33">
        <v>118</v>
      </c>
      <c r="BC40" s="33"/>
      <c r="BD40" s="33">
        <v>2</v>
      </c>
      <c r="BE40" s="33">
        <v>0</v>
      </c>
      <c r="BF40" s="33"/>
      <c r="BG40" s="33">
        <f t="shared" si="12"/>
        <v>630</v>
      </c>
      <c r="BH40" s="34">
        <v>430</v>
      </c>
    </row>
    <row r="41" spans="1:60" x14ac:dyDescent="0.25">
      <c r="A41" s="30">
        <v>44470</v>
      </c>
      <c r="B41" s="31">
        <f t="shared" si="0"/>
        <v>44470</v>
      </c>
      <c r="C41" s="32">
        <v>7829</v>
      </c>
      <c r="D41" s="33">
        <v>10120</v>
      </c>
      <c r="E41" s="34"/>
      <c r="F41" s="32">
        <v>29</v>
      </c>
      <c r="G41" s="33">
        <v>134</v>
      </c>
      <c r="H41" s="34"/>
      <c r="I41" s="32">
        <v>1095</v>
      </c>
      <c r="J41" s="33">
        <v>725</v>
      </c>
      <c r="K41" s="34"/>
      <c r="L41" s="32"/>
      <c r="M41" s="33"/>
      <c r="N41" s="34"/>
      <c r="O41" s="32">
        <v>72</v>
      </c>
      <c r="P41" s="33">
        <v>1324</v>
      </c>
      <c r="Q41" s="34"/>
      <c r="R41" s="32">
        <v>77</v>
      </c>
      <c r="S41" s="33">
        <v>349</v>
      </c>
      <c r="T41" s="34"/>
      <c r="U41" s="35">
        <f t="shared" si="1"/>
        <v>9102</v>
      </c>
      <c r="V41" s="36">
        <f t="shared" si="1"/>
        <v>12652</v>
      </c>
      <c r="W41" s="36">
        <f t="shared" si="1"/>
        <v>0</v>
      </c>
      <c r="X41" s="37">
        <f t="shared" si="4"/>
        <v>34406</v>
      </c>
      <c r="Y41" s="32">
        <v>0</v>
      </c>
      <c r="Z41" s="33">
        <v>8</v>
      </c>
      <c r="AA41" s="33"/>
      <c r="AB41" s="37">
        <f t="shared" si="5"/>
        <v>16</v>
      </c>
      <c r="AC41" s="32">
        <v>0</v>
      </c>
      <c r="AD41" s="33">
        <v>2</v>
      </c>
      <c r="AE41" s="33"/>
      <c r="AF41" s="37">
        <f t="shared" si="6"/>
        <v>4</v>
      </c>
      <c r="AG41" s="32">
        <f t="shared" si="2"/>
        <v>9102</v>
      </c>
      <c r="AH41" s="33">
        <f t="shared" si="2"/>
        <v>12662</v>
      </c>
      <c r="AI41" s="38"/>
      <c r="AJ41" s="34">
        <f t="shared" si="7"/>
        <v>34426</v>
      </c>
      <c r="AK41" s="32">
        <v>4508</v>
      </c>
      <c r="AL41" s="33">
        <v>3178</v>
      </c>
      <c r="AM41" s="33"/>
      <c r="AN41" s="34">
        <f t="shared" si="8"/>
        <v>10864</v>
      </c>
      <c r="AO41" s="39">
        <v>4168</v>
      </c>
      <c r="AP41" s="33">
        <v>8515</v>
      </c>
      <c r="AQ41" s="33"/>
      <c r="AR41" s="34">
        <f t="shared" si="9"/>
        <v>21198</v>
      </c>
      <c r="AS41" s="39">
        <v>0</v>
      </c>
      <c r="AT41" s="33">
        <v>4</v>
      </c>
      <c r="AU41" s="33"/>
      <c r="AV41" s="33">
        <f t="shared" si="10"/>
        <v>8</v>
      </c>
      <c r="AW41" s="33">
        <f t="shared" si="3"/>
        <v>8676</v>
      </c>
      <c r="AX41" s="33">
        <f t="shared" si="3"/>
        <v>11697</v>
      </c>
      <c r="AY41" s="33">
        <f t="shared" si="3"/>
        <v>0</v>
      </c>
      <c r="AZ41" s="33">
        <f t="shared" si="11"/>
        <v>32070</v>
      </c>
      <c r="BA41" s="32">
        <v>76</v>
      </c>
      <c r="BB41" s="33">
        <v>70</v>
      </c>
      <c r="BC41" s="33"/>
      <c r="BD41" s="33">
        <v>1</v>
      </c>
      <c r="BE41" s="33">
        <v>0</v>
      </c>
      <c r="BF41" s="33"/>
      <c r="BG41" s="33">
        <f t="shared" si="12"/>
        <v>433</v>
      </c>
      <c r="BH41" s="34">
        <v>411</v>
      </c>
    </row>
    <row r="42" spans="1:60" x14ac:dyDescent="0.25">
      <c r="A42" s="30">
        <v>44501</v>
      </c>
      <c r="B42" s="40">
        <f t="shared" si="0"/>
        <v>44501</v>
      </c>
      <c r="C42" s="32">
        <v>8027</v>
      </c>
      <c r="D42" s="33">
        <v>8872</v>
      </c>
      <c r="E42" s="34"/>
      <c r="F42" s="32">
        <v>17</v>
      </c>
      <c r="G42" s="33">
        <v>98</v>
      </c>
      <c r="H42" s="34"/>
      <c r="I42" s="32">
        <v>870</v>
      </c>
      <c r="J42" s="33">
        <v>716</v>
      </c>
      <c r="K42" s="34"/>
      <c r="L42" s="32"/>
      <c r="M42" s="33"/>
      <c r="N42" s="34"/>
      <c r="O42" s="32">
        <v>68</v>
      </c>
      <c r="P42" s="33">
        <v>1609</v>
      </c>
      <c r="Q42" s="34"/>
      <c r="R42" s="32">
        <v>46</v>
      </c>
      <c r="S42" s="33">
        <v>202</v>
      </c>
      <c r="T42" s="34"/>
      <c r="U42" s="35">
        <f t="shared" si="1"/>
        <v>9028</v>
      </c>
      <c r="V42" s="36">
        <f t="shared" si="1"/>
        <v>11497</v>
      </c>
      <c r="W42" s="36">
        <f t="shared" si="1"/>
        <v>0</v>
      </c>
      <c r="X42" s="37">
        <f t="shared" si="4"/>
        <v>32022</v>
      </c>
      <c r="Y42" s="32">
        <v>4</v>
      </c>
      <c r="Z42" s="33">
        <v>8</v>
      </c>
      <c r="AA42" s="33"/>
      <c r="AB42" s="37">
        <f>SUM(Y42+Z42*2+AA42*2.25)</f>
        <v>20</v>
      </c>
      <c r="AC42" s="32">
        <v>8</v>
      </c>
      <c r="AD42" s="33">
        <v>0</v>
      </c>
      <c r="AE42" s="33"/>
      <c r="AF42" s="37">
        <f t="shared" si="6"/>
        <v>8</v>
      </c>
      <c r="AG42" s="32">
        <f t="shared" si="2"/>
        <v>9040</v>
      </c>
      <c r="AH42" s="33">
        <f t="shared" si="2"/>
        <v>11505</v>
      </c>
      <c r="AI42" s="38"/>
      <c r="AJ42" s="34">
        <f t="shared" si="7"/>
        <v>32050</v>
      </c>
      <c r="AK42" s="32">
        <v>5288</v>
      </c>
      <c r="AL42" s="33">
        <v>2820</v>
      </c>
      <c r="AM42" s="33"/>
      <c r="AN42" s="34">
        <f t="shared" si="8"/>
        <v>10928</v>
      </c>
      <c r="AO42" s="39">
        <v>3594</v>
      </c>
      <c r="AP42" s="33">
        <v>8675</v>
      </c>
      <c r="AQ42" s="33"/>
      <c r="AR42" s="34">
        <f t="shared" si="9"/>
        <v>20944</v>
      </c>
      <c r="AS42" s="39">
        <v>8</v>
      </c>
      <c r="AT42" s="33">
        <v>2</v>
      </c>
      <c r="AU42" s="33"/>
      <c r="AV42" s="33">
        <f t="shared" si="10"/>
        <v>12</v>
      </c>
      <c r="AW42" s="33">
        <f t="shared" si="3"/>
        <v>8890</v>
      </c>
      <c r="AX42" s="33">
        <f t="shared" si="3"/>
        <v>11497</v>
      </c>
      <c r="AY42" s="33">
        <f t="shared" si="3"/>
        <v>0</v>
      </c>
      <c r="AZ42" s="33">
        <f t="shared" si="11"/>
        <v>31884</v>
      </c>
      <c r="BA42" s="88">
        <v>79</v>
      </c>
      <c r="BB42" s="89">
        <v>96</v>
      </c>
      <c r="BC42" s="89"/>
      <c r="BD42" s="33">
        <v>0</v>
      </c>
      <c r="BE42" s="33">
        <v>7</v>
      </c>
      <c r="BF42" s="33"/>
      <c r="BG42" s="33">
        <f t="shared" si="12"/>
        <v>556</v>
      </c>
      <c r="BH42" s="34">
        <v>446</v>
      </c>
    </row>
    <row r="43" spans="1:60" ht="13.5" thickBot="1" x14ac:dyDescent="0.3">
      <c r="A43" s="41">
        <v>44531</v>
      </c>
      <c r="B43" s="42">
        <f t="shared" si="0"/>
        <v>44531</v>
      </c>
      <c r="C43" s="43">
        <v>8651</v>
      </c>
      <c r="D43" s="44">
        <v>9497</v>
      </c>
      <c r="E43" s="45"/>
      <c r="F43" s="43">
        <v>37</v>
      </c>
      <c r="G43" s="44">
        <v>122</v>
      </c>
      <c r="H43" s="45"/>
      <c r="I43" s="43">
        <v>689</v>
      </c>
      <c r="J43" s="44">
        <v>1010</v>
      </c>
      <c r="K43" s="45"/>
      <c r="L43" s="43"/>
      <c r="M43" s="44"/>
      <c r="N43" s="45"/>
      <c r="O43" s="43">
        <v>57</v>
      </c>
      <c r="P43" s="44">
        <v>1370</v>
      </c>
      <c r="Q43" s="45"/>
      <c r="R43" s="43">
        <v>174</v>
      </c>
      <c r="S43" s="44">
        <v>229</v>
      </c>
      <c r="T43" s="45"/>
      <c r="U43" s="46">
        <f t="shared" si="1"/>
        <v>9608</v>
      </c>
      <c r="V43" s="47">
        <f t="shared" si="1"/>
        <v>12228</v>
      </c>
      <c r="W43" s="47">
        <f t="shared" si="1"/>
        <v>0</v>
      </c>
      <c r="X43" s="48">
        <f t="shared" si="4"/>
        <v>34064</v>
      </c>
      <c r="Y43" s="43">
        <v>0</v>
      </c>
      <c r="Z43" s="44">
        <v>3</v>
      </c>
      <c r="AA43" s="44"/>
      <c r="AB43" s="48">
        <f t="shared" si="5"/>
        <v>6</v>
      </c>
      <c r="AC43" s="43">
        <v>0</v>
      </c>
      <c r="AD43" s="44">
        <v>4</v>
      </c>
      <c r="AE43" s="44"/>
      <c r="AF43" s="48">
        <f t="shared" si="6"/>
        <v>8</v>
      </c>
      <c r="AG43" s="90">
        <f t="shared" si="2"/>
        <v>9608</v>
      </c>
      <c r="AH43" s="91">
        <f t="shared" si="2"/>
        <v>12235</v>
      </c>
      <c r="AI43" s="92"/>
      <c r="AJ43" s="93">
        <f t="shared" si="7"/>
        <v>34078</v>
      </c>
      <c r="AK43" s="43">
        <v>5570</v>
      </c>
      <c r="AL43" s="44">
        <v>2471</v>
      </c>
      <c r="AM43" s="44"/>
      <c r="AN43" s="45">
        <f t="shared" si="8"/>
        <v>10512</v>
      </c>
      <c r="AO43" s="50">
        <v>3777</v>
      </c>
      <c r="AP43" s="44">
        <v>9772</v>
      </c>
      <c r="AQ43" s="44"/>
      <c r="AR43" s="45">
        <f t="shared" si="9"/>
        <v>23321</v>
      </c>
      <c r="AS43" s="50">
        <v>0</v>
      </c>
      <c r="AT43" s="44">
        <v>0</v>
      </c>
      <c r="AU43" s="44"/>
      <c r="AV43" s="44">
        <f t="shared" si="10"/>
        <v>0</v>
      </c>
      <c r="AW43" s="44">
        <f t="shared" si="3"/>
        <v>9347</v>
      </c>
      <c r="AX43" s="44">
        <f t="shared" si="3"/>
        <v>12243</v>
      </c>
      <c r="AY43" s="44">
        <f t="shared" si="3"/>
        <v>0</v>
      </c>
      <c r="AZ43" s="44">
        <f t="shared" si="11"/>
        <v>33833</v>
      </c>
      <c r="BA43" s="43">
        <v>83</v>
      </c>
      <c r="BB43" s="44">
        <v>90</v>
      </c>
      <c r="BC43" s="44"/>
      <c r="BD43" s="44">
        <v>0</v>
      </c>
      <c r="BE43" s="44">
        <v>0</v>
      </c>
      <c r="BF43" s="44"/>
      <c r="BG43" s="44">
        <f t="shared" si="12"/>
        <v>526</v>
      </c>
      <c r="BH43" s="45">
        <v>412</v>
      </c>
    </row>
    <row r="44" spans="1:60" x14ac:dyDescent="0.25">
      <c r="A44" s="51">
        <v>44562</v>
      </c>
      <c r="B44" s="52">
        <f t="shared" si="0"/>
        <v>44562</v>
      </c>
      <c r="C44" s="22">
        <v>7500</v>
      </c>
      <c r="D44" s="23">
        <v>11332</v>
      </c>
      <c r="E44" s="24">
        <v>48</v>
      </c>
      <c r="F44" s="22">
        <v>24</v>
      </c>
      <c r="G44" s="23">
        <v>137</v>
      </c>
      <c r="H44" s="24">
        <v>0</v>
      </c>
      <c r="I44" s="22">
        <v>1203</v>
      </c>
      <c r="J44" s="23">
        <v>1014</v>
      </c>
      <c r="K44" s="24">
        <v>4</v>
      </c>
      <c r="L44" s="22">
        <v>2</v>
      </c>
      <c r="M44" s="23">
        <v>68</v>
      </c>
      <c r="N44" s="24">
        <v>1</v>
      </c>
      <c r="O44" s="22">
        <v>60</v>
      </c>
      <c r="P44" s="23">
        <v>1071</v>
      </c>
      <c r="Q44" s="24">
        <v>0</v>
      </c>
      <c r="R44" s="22">
        <v>123</v>
      </c>
      <c r="S44" s="23">
        <v>339</v>
      </c>
      <c r="T44" s="24">
        <v>0</v>
      </c>
      <c r="U44" s="35">
        <f>IFERROR(IF(C44="",NA(),SUM(C44,F44,I44,L44,O44,R44)),"")</f>
        <v>8912</v>
      </c>
      <c r="V44" s="36">
        <f t="shared" ref="V44:V47" si="13" xml:space="preserve"> IFERROR(IF(C44="",NA(),SUM(D44,G44,J44,M44,P44,S44)),"")</f>
        <v>13961</v>
      </c>
      <c r="W44" s="36">
        <f t="shared" ref="W44:W55" si="14">IFERROR(IF(C44="",NA(),SUM(E44,H44,K44,N44,Q44,T44)),"")</f>
        <v>53</v>
      </c>
      <c r="X44" s="94">
        <f>2.25*W44+2*V44+U44</f>
        <v>36953.25</v>
      </c>
      <c r="Y44" s="22">
        <v>0</v>
      </c>
      <c r="Z44" s="23">
        <v>7</v>
      </c>
      <c r="AA44" s="28">
        <v>0</v>
      </c>
      <c r="AB44" s="95">
        <f>IFERROR(IF(Y44="",NA(),SUM(Y44+Z44*2+AA44*2.25)),"")</f>
        <v>14</v>
      </c>
      <c r="AC44" s="22">
        <v>0</v>
      </c>
      <c r="AD44" s="23">
        <v>0</v>
      </c>
      <c r="AE44" s="23">
        <v>0</v>
      </c>
      <c r="AF44" s="95">
        <f>IFERROR(IF(AC44="",NA(),SUM(2.25*AE44+2*AD44+AC44)),"")</f>
        <v>0</v>
      </c>
      <c r="AG44" s="22">
        <f>C44+F44+I44+L44+O44+R44+AC44+Y44</f>
        <v>8912</v>
      </c>
      <c r="AH44" s="23">
        <f>D44+G44+J44+M44+P44+S44+AD44+Z44</f>
        <v>13968</v>
      </c>
      <c r="AI44" s="28">
        <f>E44+H44+K44+N44+Q44+T44+AE44+AA44</f>
        <v>53</v>
      </c>
      <c r="AJ44" s="24">
        <f>SUM(2.25*AI44+2*AH44+AG44)</f>
        <v>36967.25</v>
      </c>
      <c r="AK44" s="29">
        <v>4018</v>
      </c>
      <c r="AL44" s="23">
        <v>2741</v>
      </c>
      <c r="AM44" s="23">
        <v>9</v>
      </c>
      <c r="AN44" s="96">
        <f t="shared" ref="AN44:AN47" si="15">IFERROR(IF(AK44="",NA(),SUM(2.25*AM44+2*AL44+AK44)),"")</f>
        <v>9520.25</v>
      </c>
      <c r="AO44" s="29">
        <v>5999</v>
      </c>
      <c r="AP44" s="23">
        <v>8852</v>
      </c>
      <c r="AQ44" s="23">
        <v>34</v>
      </c>
      <c r="AR44" s="96">
        <f>IFERROR(IF(AO44="",NA(),SUM(2.25*AQ44+2*AP44+AO44)),"")</f>
        <v>23779.5</v>
      </c>
      <c r="AS44" s="29">
        <v>0</v>
      </c>
      <c r="AT44" s="23">
        <v>4</v>
      </c>
      <c r="AU44" s="28">
        <v>0</v>
      </c>
      <c r="AV44" s="26">
        <f>IFERROR(IF(AS44="",NA(),SUM(2.25*AU44+2*AT44+AS44)),"")</f>
        <v>8</v>
      </c>
      <c r="AW44" s="29">
        <f t="shared" si="3"/>
        <v>10017</v>
      </c>
      <c r="AX44" s="23">
        <f t="shared" si="3"/>
        <v>11597</v>
      </c>
      <c r="AY44" s="23">
        <f>SUM(AM44,AQ44,AU44)</f>
        <v>43</v>
      </c>
      <c r="AZ44" s="97">
        <f t="shared" si="11"/>
        <v>33307.75</v>
      </c>
      <c r="BA44" s="22">
        <v>75</v>
      </c>
      <c r="BB44" s="23">
        <v>116</v>
      </c>
      <c r="BC44" s="23">
        <v>0</v>
      </c>
      <c r="BD44" s="23">
        <v>2</v>
      </c>
      <c r="BE44" s="23">
        <v>0</v>
      </c>
      <c r="BF44" s="23">
        <v>0</v>
      </c>
      <c r="BG44" s="36">
        <f t="shared" ref="BG44:BG47" si="16">IFERROR(IF(BA44="",NA(),SUM(4.5*BC44+4*BB44+BA44*2+BD44+BE44*2+BF44*2.25)),"")</f>
        <v>616</v>
      </c>
      <c r="BH44" s="24">
        <v>474</v>
      </c>
    </row>
    <row r="45" spans="1:60" x14ac:dyDescent="0.25">
      <c r="A45" s="51">
        <v>44593</v>
      </c>
      <c r="B45" s="52">
        <f t="shared" si="0"/>
        <v>44593</v>
      </c>
      <c r="C45" s="32">
        <v>7249</v>
      </c>
      <c r="D45" s="33">
        <v>10149</v>
      </c>
      <c r="E45" s="34">
        <v>39</v>
      </c>
      <c r="F45" s="32">
        <v>17</v>
      </c>
      <c r="G45" s="33">
        <v>130</v>
      </c>
      <c r="H45" s="34">
        <v>0</v>
      </c>
      <c r="I45" s="32">
        <v>980</v>
      </c>
      <c r="J45" s="33">
        <v>975</v>
      </c>
      <c r="K45" s="34">
        <v>13</v>
      </c>
      <c r="L45" s="32">
        <v>1</v>
      </c>
      <c r="M45" s="33">
        <v>48</v>
      </c>
      <c r="N45" s="34">
        <v>0</v>
      </c>
      <c r="O45" s="32">
        <v>47</v>
      </c>
      <c r="P45" s="33">
        <v>1236</v>
      </c>
      <c r="Q45" s="34">
        <v>0</v>
      </c>
      <c r="R45" s="32">
        <v>50</v>
      </c>
      <c r="S45" s="33">
        <v>234</v>
      </c>
      <c r="T45" s="34">
        <v>0</v>
      </c>
      <c r="U45" s="35">
        <f t="shared" ref="U45:U47" si="17">IFERROR(IF(C45="",NA(),SUM(C45,F45,I45,L45,O45,R45)),"")</f>
        <v>8344</v>
      </c>
      <c r="V45" s="36">
        <f t="shared" si="13"/>
        <v>12772</v>
      </c>
      <c r="W45" s="36">
        <f t="shared" si="14"/>
        <v>52</v>
      </c>
      <c r="X45" s="98">
        <f t="shared" ref="X45:X47" si="18">2.25*W45+2*V45+U45</f>
        <v>34005</v>
      </c>
      <c r="Y45" s="32">
        <v>0</v>
      </c>
      <c r="Z45" s="33">
        <v>0</v>
      </c>
      <c r="AA45" s="38">
        <v>0</v>
      </c>
      <c r="AB45" s="99">
        <f t="shared" ref="AB45:AB55" si="19">IFERROR(IF(Y45="",NA(),SUM(Y45+Z45*2+AA45*2.25)),"")</f>
        <v>0</v>
      </c>
      <c r="AC45" s="32">
        <v>0</v>
      </c>
      <c r="AD45" s="33">
        <v>0</v>
      </c>
      <c r="AE45" s="33">
        <v>0</v>
      </c>
      <c r="AF45" s="99">
        <f t="shared" ref="AF45:AF55" si="20">IFERROR(IF(AC45="",NA(),SUM(2.25*AE45+2*AD45+AC45)),"")</f>
        <v>0</v>
      </c>
      <c r="AG45" s="32">
        <f t="shared" ref="AG45:AI55" si="21">C45+F45+I45+L45+O45+R45+AC45+Y45</f>
        <v>8344</v>
      </c>
      <c r="AH45" s="33">
        <f t="shared" si="21"/>
        <v>12772</v>
      </c>
      <c r="AI45" s="38">
        <f t="shared" si="21"/>
        <v>52</v>
      </c>
      <c r="AJ45" s="34">
        <f t="shared" ref="AJ45:AJ55" si="22">SUM(2.25*AI45+2*AH45+AG45)</f>
        <v>34005</v>
      </c>
      <c r="AK45" s="39">
        <v>4534</v>
      </c>
      <c r="AL45" s="33">
        <v>3187</v>
      </c>
      <c r="AM45" s="33">
        <v>30</v>
      </c>
      <c r="AN45" s="96">
        <f t="shared" si="15"/>
        <v>10975.5</v>
      </c>
      <c r="AO45" s="39">
        <v>3782</v>
      </c>
      <c r="AP45" s="33">
        <v>9687</v>
      </c>
      <c r="AQ45" s="33">
        <v>37</v>
      </c>
      <c r="AR45" s="96">
        <f t="shared" ref="AR45:AR47" si="23">IFERROR(IF(AO45="",NA(),SUM(2.25*AQ45+2*AP45+AO45)),"")</f>
        <v>23239.25</v>
      </c>
      <c r="AS45" s="39">
        <v>0</v>
      </c>
      <c r="AT45" s="33">
        <v>0</v>
      </c>
      <c r="AU45" s="38">
        <v>0</v>
      </c>
      <c r="AV45" s="36">
        <f>IFERROR(IF(AS45="",NA(),SUM(2.25*AU45+2*AT45+AS45)),"")</f>
        <v>0</v>
      </c>
      <c r="AW45" s="39">
        <f t="shared" si="3"/>
        <v>8316</v>
      </c>
      <c r="AX45" s="33">
        <f t="shared" si="3"/>
        <v>12874</v>
      </c>
      <c r="AY45" s="33">
        <f>SUM(AM45,AQ45,AU45)</f>
        <v>67</v>
      </c>
      <c r="AZ45" s="100">
        <f t="shared" si="11"/>
        <v>34214.75</v>
      </c>
      <c r="BA45" s="32">
        <v>105</v>
      </c>
      <c r="BB45" s="33">
        <v>193</v>
      </c>
      <c r="BC45" s="33">
        <v>0</v>
      </c>
      <c r="BD45" s="33">
        <v>2</v>
      </c>
      <c r="BE45" s="33">
        <v>0</v>
      </c>
      <c r="BF45" s="33">
        <v>0</v>
      </c>
      <c r="BG45" s="36">
        <f t="shared" si="16"/>
        <v>984</v>
      </c>
      <c r="BH45" s="34">
        <v>442</v>
      </c>
    </row>
    <row r="46" spans="1:60" x14ac:dyDescent="0.25">
      <c r="A46" s="51">
        <v>44621</v>
      </c>
      <c r="B46" s="52">
        <f t="shared" si="0"/>
        <v>44621</v>
      </c>
      <c r="C46" s="32">
        <v>6768</v>
      </c>
      <c r="D46" s="33">
        <v>8808</v>
      </c>
      <c r="E46" s="34">
        <v>35</v>
      </c>
      <c r="F46" s="32">
        <v>23</v>
      </c>
      <c r="G46" s="33">
        <v>117</v>
      </c>
      <c r="H46" s="34">
        <v>1</v>
      </c>
      <c r="I46" s="32">
        <v>1182</v>
      </c>
      <c r="J46" s="33">
        <v>999</v>
      </c>
      <c r="K46" s="34">
        <v>12</v>
      </c>
      <c r="L46" s="32">
        <v>1</v>
      </c>
      <c r="M46" s="33">
        <v>22</v>
      </c>
      <c r="N46" s="34">
        <v>0</v>
      </c>
      <c r="O46" s="32">
        <v>43</v>
      </c>
      <c r="P46" s="33">
        <v>1162</v>
      </c>
      <c r="Q46" s="34">
        <v>0</v>
      </c>
      <c r="R46" s="32">
        <v>108</v>
      </c>
      <c r="S46" s="33">
        <v>158</v>
      </c>
      <c r="T46" s="34">
        <v>0</v>
      </c>
      <c r="U46" s="35">
        <f t="shared" si="17"/>
        <v>8125</v>
      </c>
      <c r="V46" s="36">
        <f t="shared" si="13"/>
        <v>11266</v>
      </c>
      <c r="W46" s="36">
        <f t="shared" si="14"/>
        <v>48</v>
      </c>
      <c r="X46" s="98">
        <f t="shared" si="18"/>
        <v>30765</v>
      </c>
      <c r="Y46" s="32">
        <v>0</v>
      </c>
      <c r="Z46" s="33">
        <v>2</v>
      </c>
      <c r="AA46" s="38">
        <v>0</v>
      </c>
      <c r="AB46" s="99">
        <f t="shared" si="19"/>
        <v>4</v>
      </c>
      <c r="AC46" s="32">
        <v>0</v>
      </c>
      <c r="AD46" s="33">
        <v>0</v>
      </c>
      <c r="AE46" s="33">
        <v>0</v>
      </c>
      <c r="AF46" s="99">
        <f>IFERROR(IF(AC46="",NA(),SUM(2.25*AE46+2*AD46+AC46)),"")</f>
        <v>0</v>
      </c>
      <c r="AG46" s="32">
        <f t="shared" si="21"/>
        <v>8125</v>
      </c>
      <c r="AH46" s="33">
        <f t="shared" si="21"/>
        <v>11268</v>
      </c>
      <c r="AI46" s="38">
        <f t="shared" si="21"/>
        <v>48</v>
      </c>
      <c r="AJ46" s="34">
        <f t="shared" si="22"/>
        <v>30769</v>
      </c>
      <c r="AK46" s="39">
        <v>5147</v>
      </c>
      <c r="AL46" s="33">
        <v>2963</v>
      </c>
      <c r="AM46" s="33">
        <v>11</v>
      </c>
      <c r="AN46" s="96">
        <f t="shared" si="15"/>
        <v>11097.75</v>
      </c>
      <c r="AO46" s="39">
        <v>3540</v>
      </c>
      <c r="AP46" s="33">
        <v>7724</v>
      </c>
      <c r="AQ46" s="33">
        <v>39</v>
      </c>
      <c r="AR46" s="96">
        <f t="shared" si="23"/>
        <v>19075.75</v>
      </c>
      <c r="AS46" s="39">
        <v>0</v>
      </c>
      <c r="AT46" s="33">
        <v>0</v>
      </c>
      <c r="AU46" s="38">
        <v>0</v>
      </c>
      <c r="AV46" s="36">
        <f t="shared" ref="AV46:AV55" si="24">IFERROR(IF(AS46="",NA(),SUM(2.25*AU46+2*AT46+AS46)),"")</f>
        <v>0</v>
      </c>
      <c r="AW46" s="39">
        <f t="shared" ref="AW46:AY55" si="25">SUM(AK46,AO46,AS46)</f>
        <v>8687</v>
      </c>
      <c r="AX46" s="33">
        <f t="shared" si="25"/>
        <v>10687</v>
      </c>
      <c r="AY46" s="33">
        <f t="shared" si="25"/>
        <v>50</v>
      </c>
      <c r="AZ46" s="100">
        <f t="shared" si="11"/>
        <v>30173.5</v>
      </c>
      <c r="BA46" s="32">
        <v>103</v>
      </c>
      <c r="BB46" s="33">
        <v>187</v>
      </c>
      <c r="BC46" s="33">
        <v>0</v>
      </c>
      <c r="BD46" s="33">
        <v>1</v>
      </c>
      <c r="BE46" s="33">
        <v>0</v>
      </c>
      <c r="BF46" s="33">
        <v>0</v>
      </c>
      <c r="BG46" s="36">
        <f t="shared" si="16"/>
        <v>955</v>
      </c>
      <c r="BH46" s="34">
        <v>384</v>
      </c>
    </row>
    <row r="47" spans="1:60" x14ac:dyDescent="0.25">
      <c r="A47" s="51">
        <v>44652</v>
      </c>
      <c r="B47" s="52">
        <f t="shared" si="0"/>
        <v>44652</v>
      </c>
      <c r="C47" s="32">
        <v>8737</v>
      </c>
      <c r="D47" s="33">
        <v>12005</v>
      </c>
      <c r="E47" s="34">
        <v>41</v>
      </c>
      <c r="F47" s="32">
        <v>20</v>
      </c>
      <c r="G47" s="33">
        <v>142</v>
      </c>
      <c r="H47" s="34">
        <v>0</v>
      </c>
      <c r="I47" s="32">
        <v>999</v>
      </c>
      <c r="J47" s="33">
        <v>1346</v>
      </c>
      <c r="K47" s="34">
        <v>5</v>
      </c>
      <c r="L47" s="32">
        <v>2</v>
      </c>
      <c r="M47" s="33">
        <v>44</v>
      </c>
      <c r="N47" s="34">
        <v>0</v>
      </c>
      <c r="O47" s="32">
        <v>58</v>
      </c>
      <c r="P47" s="33">
        <v>1300</v>
      </c>
      <c r="Q47" s="34">
        <v>0</v>
      </c>
      <c r="R47" s="32">
        <v>39</v>
      </c>
      <c r="S47" s="33">
        <v>280</v>
      </c>
      <c r="T47" s="34">
        <v>0</v>
      </c>
      <c r="U47" s="35">
        <f t="shared" si="17"/>
        <v>9855</v>
      </c>
      <c r="V47" s="36">
        <f t="shared" si="13"/>
        <v>15117</v>
      </c>
      <c r="W47" s="36">
        <f t="shared" si="14"/>
        <v>46</v>
      </c>
      <c r="X47" s="98">
        <f t="shared" si="18"/>
        <v>40192.5</v>
      </c>
      <c r="Y47" s="32">
        <v>0</v>
      </c>
      <c r="Z47" s="33">
        <v>0</v>
      </c>
      <c r="AA47" s="38">
        <v>0</v>
      </c>
      <c r="AB47" s="99">
        <f>IFERROR(IF(Y47="",NA(),SUM(Y47+Z47*2+AA47*2.25)),"")</f>
        <v>0</v>
      </c>
      <c r="AC47" s="32">
        <v>0</v>
      </c>
      <c r="AD47" s="33">
        <v>2</v>
      </c>
      <c r="AE47" s="33">
        <v>0</v>
      </c>
      <c r="AF47" s="99">
        <f>IFERROR(IF(AC47="",NA(),SUM(2.25*AE47+2*AD47+AC47)),"")</f>
        <v>4</v>
      </c>
      <c r="AG47" s="32">
        <f t="shared" si="21"/>
        <v>9855</v>
      </c>
      <c r="AH47" s="33">
        <f t="shared" si="21"/>
        <v>15119</v>
      </c>
      <c r="AI47" s="38">
        <f t="shared" si="21"/>
        <v>46</v>
      </c>
      <c r="AJ47" s="34">
        <f t="shared" si="22"/>
        <v>40196.5</v>
      </c>
      <c r="AK47" s="39">
        <v>5024</v>
      </c>
      <c r="AL47" s="33">
        <v>3045</v>
      </c>
      <c r="AM47" s="33">
        <v>3</v>
      </c>
      <c r="AN47" s="96">
        <f t="shared" si="15"/>
        <v>11120.75</v>
      </c>
      <c r="AO47" s="39">
        <v>2808</v>
      </c>
      <c r="AP47" s="33">
        <v>9198</v>
      </c>
      <c r="AQ47" s="33">
        <v>44</v>
      </c>
      <c r="AR47" s="96">
        <f t="shared" si="23"/>
        <v>21303</v>
      </c>
      <c r="AS47" s="39">
        <v>0</v>
      </c>
      <c r="AT47" s="33">
        <v>2</v>
      </c>
      <c r="AU47" s="38">
        <v>0</v>
      </c>
      <c r="AV47" s="36">
        <f t="shared" si="24"/>
        <v>4</v>
      </c>
      <c r="AW47" s="39">
        <f t="shared" si="25"/>
        <v>7832</v>
      </c>
      <c r="AX47" s="33">
        <f t="shared" si="25"/>
        <v>12245</v>
      </c>
      <c r="AY47" s="33">
        <f t="shared" si="25"/>
        <v>47</v>
      </c>
      <c r="AZ47" s="100">
        <f t="shared" si="11"/>
        <v>32427.75</v>
      </c>
      <c r="BA47" s="32">
        <v>130</v>
      </c>
      <c r="BB47" s="33">
        <v>160</v>
      </c>
      <c r="BC47" s="33">
        <v>0</v>
      </c>
      <c r="BD47" s="33">
        <v>2</v>
      </c>
      <c r="BE47" s="33">
        <v>0</v>
      </c>
      <c r="BF47" s="33">
        <v>0</v>
      </c>
      <c r="BG47" s="36">
        <f t="shared" si="16"/>
        <v>902</v>
      </c>
      <c r="BH47" s="34">
        <v>427</v>
      </c>
    </row>
    <row r="48" spans="1:60" x14ac:dyDescent="0.25">
      <c r="A48" s="51">
        <v>44682</v>
      </c>
      <c r="B48" s="52">
        <f t="shared" si="0"/>
        <v>44682</v>
      </c>
      <c r="C48" s="32">
        <v>7324</v>
      </c>
      <c r="D48" s="33">
        <v>10778</v>
      </c>
      <c r="E48" s="34">
        <v>36</v>
      </c>
      <c r="F48" s="32">
        <v>21</v>
      </c>
      <c r="G48" s="33">
        <v>109</v>
      </c>
      <c r="H48" s="34">
        <v>0</v>
      </c>
      <c r="I48" s="32">
        <v>1585</v>
      </c>
      <c r="J48" s="33">
        <v>1252</v>
      </c>
      <c r="K48" s="34">
        <v>8</v>
      </c>
      <c r="L48" s="32">
        <v>2</v>
      </c>
      <c r="M48" s="33">
        <v>52</v>
      </c>
      <c r="N48" s="34">
        <v>0</v>
      </c>
      <c r="O48" s="32">
        <v>51</v>
      </c>
      <c r="P48" s="33">
        <v>1649</v>
      </c>
      <c r="Q48" s="34">
        <v>0</v>
      </c>
      <c r="R48" s="32">
        <v>82</v>
      </c>
      <c r="S48" s="33">
        <v>282</v>
      </c>
      <c r="T48" s="34">
        <v>0</v>
      </c>
      <c r="U48" s="35">
        <f>IFERROR(IF(C48="",NA(),SUM(C48,F48,I48,L48,O48,R48)),"")</f>
        <v>9065</v>
      </c>
      <c r="V48" s="36">
        <f xml:space="preserve"> IFERROR(IF(C48="",NA(),SUM(D48,G48,J48,M48,P48,S48)),"")</f>
        <v>14122</v>
      </c>
      <c r="W48" s="36">
        <f>IFERROR(IF(C48="",NA(),SUM(E48,H48,K48,N48,Q48,T48)),"")</f>
        <v>44</v>
      </c>
      <c r="X48" s="98">
        <f>IFERROR(IF(U48="",NA(),SUM(2.25*W48+2*V48+U48)),"")</f>
        <v>37408</v>
      </c>
      <c r="Y48" s="32">
        <v>0</v>
      </c>
      <c r="Z48" s="33">
        <v>2</v>
      </c>
      <c r="AA48" s="38">
        <v>0</v>
      </c>
      <c r="AB48" s="99">
        <f>IFERROR(IF(Y48="",NA(),SUM(Y48+Z48*2+AA48*2.25)),"")</f>
        <v>4</v>
      </c>
      <c r="AC48" s="101">
        <v>0</v>
      </c>
      <c r="AD48" s="33">
        <v>0</v>
      </c>
      <c r="AE48" s="33">
        <v>0</v>
      </c>
      <c r="AF48" s="102">
        <v>1</v>
      </c>
      <c r="AG48" s="32">
        <f t="shared" si="21"/>
        <v>9065</v>
      </c>
      <c r="AH48" s="33">
        <f t="shared" si="21"/>
        <v>14124</v>
      </c>
      <c r="AI48" s="38">
        <f t="shared" si="21"/>
        <v>44</v>
      </c>
      <c r="AJ48" s="34">
        <f t="shared" si="22"/>
        <v>37412</v>
      </c>
      <c r="AK48" s="39">
        <v>3685</v>
      </c>
      <c r="AL48" s="33">
        <v>2681</v>
      </c>
      <c r="AM48" s="33">
        <v>9</v>
      </c>
      <c r="AN48" s="96">
        <f>IFERROR(IF(AK48="",NA(),SUM(2.25*AM48+2*AL48+AK48)),"")</f>
        <v>9067.25</v>
      </c>
      <c r="AO48" s="39">
        <v>4076</v>
      </c>
      <c r="AP48" s="33">
        <v>9819</v>
      </c>
      <c r="AQ48" s="33">
        <v>23</v>
      </c>
      <c r="AR48" s="96">
        <f>IFERROR(IF(AO48="",NA(),SUM(2.25*AQ48+2*AP48+AO48)),"")</f>
        <v>23765.75</v>
      </c>
      <c r="AS48" s="39">
        <v>1</v>
      </c>
      <c r="AT48" s="33">
        <v>0</v>
      </c>
      <c r="AU48" s="38">
        <v>0</v>
      </c>
      <c r="AV48" s="36">
        <f t="shared" si="24"/>
        <v>1</v>
      </c>
      <c r="AW48" s="39">
        <f>SUM(AK48,AO48,AS48)</f>
        <v>7762</v>
      </c>
      <c r="AX48" s="33">
        <f t="shared" si="25"/>
        <v>12500</v>
      </c>
      <c r="AY48" s="33">
        <f t="shared" si="25"/>
        <v>32</v>
      </c>
      <c r="AZ48" s="100">
        <f t="shared" si="11"/>
        <v>32834</v>
      </c>
      <c r="BA48" s="32">
        <v>87</v>
      </c>
      <c r="BB48" s="33">
        <v>154</v>
      </c>
      <c r="BC48" s="33">
        <v>0</v>
      </c>
      <c r="BD48" s="33">
        <v>0</v>
      </c>
      <c r="BE48" s="33">
        <v>1</v>
      </c>
      <c r="BF48" s="33">
        <v>0</v>
      </c>
      <c r="BG48" s="36">
        <f>IFERROR(IF(BA48="",NA(),SUM(4.5*BC48+4*BB48+BA48*2+BD48+BE48*2+BF48*2.25)),"")</f>
        <v>792</v>
      </c>
      <c r="BH48" s="34">
        <v>444</v>
      </c>
    </row>
    <row r="49" spans="1:60" x14ac:dyDescent="0.25">
      <c r="A49" s="51">
        <v>44713</v>
      </c>
      <c r="B49" s="52">
        <f t="shared" si="0"/>
        <v>44713</v>
      </c>
      <c r="C49" s="32">
        <v>8229</v>
      </c>
      <c r="D49" s="33">
        <v>11453</v>
      </c>
      <c r="E49" s="34">
        <v>34</v>
      </c>
      <c r="F49" s="32">
        <v>23</v>
      </c>
      <c r="G49" s="33">
        <v>132</v>
      </c>
      <c r="H49" s="34">
        <v>0</v>
      </c>
      <c r="I49" s="32">
        <v>1440</v>
      </c>
      <c r="J49" s="33">
        <v>1410</v>
      </c>
      <c r="K49" s="34">
        <v>15</v>
      </c>
      <c r="L49" s="32">
        <v>1</v>
      </c>
      <c r="M49" s="33">
        <v>48</v>
      </c>
      <c r="N49" s="34">
        <v>0</v>
      </c>
      <c r="O49" s="32">
        <v>46</v>
      </c>
      <c r="P49" s="33">
        <v>1274</v>
      </c>
      <c r="Q49" s="34">
        <v>0</v>
      </c>
      <c r="R49" s="32">
        <v>73</v>
      </c>
      <c r="S49" s="33">
        <v>234</v>
      </c>
      <c r="T49" s="34">
        <v>0</v>
      </c>
      <c r="U49" s="35">
        <f t="shared" ref="U49:U55" si="26">IFERROR(IF(C49="",NA(),SUM(C49,F49,I49,L49,O49,R49)),"")</f>
        <v>9812</v>
      </c>
      <c r="V49" s="36">
        <f t="shared" ref="V49:V55" si="27" xml:space="preserve"> IFERROR(IF(C49="",NA(),SUM(D49,G49,J49,M49,P49,S49)),"")</f>
        <v>14551</v>
      </c>
      <c r="W49" s="36">
        <f t="shared" si="14"/>
        <v>49</v>
      </c>
      <c r="X49" s="98">
        <f t="shared" ref="X49:X55" si="28">IFERROR(IF(U49="",NA(),SUM(2.25*W49+2*V49+U49)),"")</f>
        <v>39024.25</v>
      </c>
      <c r="Y49" s="32">
        <v>0</v>
      </c>
      <c r="Z49" s="33">
        <v>0</v>
      </c>
      <c r="AA49" s="38">
        <v>0</v>
      </c>
      <c r="AB49" s="99">
        <f t="shared" si="19"/>
        <v>0</v>
      </c>
      <c r="AC49" s="32">
        <v>2</v>
      </c>
      <c r="AD49" s="33">
        <v>15</v>
      </c>
      <c r="AE49" s="33">
        <v>0</v>
      </c>
      <c r="AF49" s="99">
        <f t="shared" si="20"/>
        <v>32</v>
      </c>
      <c r="AG49" s="32">
        <f t="shared" si="21"/>
        <v>9814</v>
      </c>
      <c r="AH49" s="33">
        <f t="shared" si="21"/>
        <v>14566</v>
      </c>
      <c r="AI49" s="38">
        <f t="shared" si="21"/>
        <v>49</v>
      </c>
      <c r="AJ49" s="34">
        <f t="shared" si="22"/>
        <v>39056.25</v>
      </c>
      <c r="AK49" s="39">
        <v>4582</v>
      </c>
      <c r="AL49" s="33">
        <v>3330</v>
      </c>
      <c r="AM49" s="33">
        <v>12</v>
      </c>
      <c r="AN49" s="96">
        <f t="shared" ref="AN49:AN55" si="29">IFERROR(IF(AK49="",NA(),SUM(2.25*AM49+2*AL49+AK49)),"")</f>
        <v>11269</v>
      </c>
      <c r="AO49" s="39">
        <v>5628</v>
      </c>
      <c r="AP49" s="33">
        <v>11558</v>
      </c>
      <c r="AQ49" s="33">
        <v>36</v>
      </c>
      <c r="AR49" s="96">
        <f t="shared" ref="AR49:AR55" si="30">IFERROR(IF(AO49="",NA(),SUM(2.25*AQ49+2*AP49+AO49)),"")</f>
        <v>28825</v>
      </c>
      <c r="AS49" s="39">
        <v>2</v>
      </c>
      <c r="AT49" s="33">
        <v>15</v>
      </c>
      <c r="AU49" s="38">
        <v>0</v>
      </c>
      <c r="AV49" s="36">
        <f t="shared" si="24"/>
        <v>32</v>
      </c>
      <c r="AW49" s="39">
        <f t="shared" si="25"/>
        <v>10212</v>
      </c>
      <c r="AX49" s="33">
        <f t="shared" si="25"/>
        <v>14903</v>
      </c>
      <c r="AY49" s="33">
        <f t="shared" si="25"/>
        <v>48</v>
      </c>
      <c r="AZ49" s="100">
        <f t="shared" si="11"/>
        <v>40126</v>
      </c>
      <c r="BA49" s="32">
        <v>128</v>
      </c>
      <c r="BB49" s="33">
        <v>137</v>
      </c>
      <c r="BC49" s="33">
        <v>2</v>
      </c>
      <c r="BD49" s="33">
        <v>2</v>
      </c>
      <c r="BE49" s="33">
        <v>3</v>
      </c>
      <c r="BF49" s="33">
        <v>0</v>
      </c>
      <c r="BG49" s="36">
        <f t="shared" ref="BG49:BG55" si="31">IFERROR(IF(BA49="",NA(),SUM(4.5*BC49+4*BB49+BA49*2+BD49+BE49*2+BF49*2.25)),"")</f>
        <v>821</v>
      </c>
      <c r="BH49" s="34">
        <v>531</v>
      </c>
    </row>
    <row r="50" spans="1:60" x14ac:dyDescent="0.25">
      <c r="A50" s="51">
        <v>44743</v>
      </c>
      <c r="B50" s="52">
        <f t="shared" si="0"/>
        <v>44743</v>
      </c>
      <c r="C50" s="32">
        <v>7069</v>
      </c>
      <c r="D50" s="33">
        <v>11337</v>
      </c>
      <c r="E50" s="34">
        <v>28</v>
      </c>
      <c r="F50" s="32">
        <v>20</v>
      </c>
      <c r="G50" s="33">
        <v>129</v>
      </c>
      <c r="H50" s="34">
        <v>0</v>
      </c>
      <c r="I50" s="32">
        <v>899</v>
      </c>
      <c r="J50" s="33">
        <v>1474</v>
      </c>
      <c r="K50" s="34">
        <v>12</v>
      </c>
      <c r="L50" s="32">
        <v>2</v>
      </c>
      <c r="M50" s="33">
        <v>44</v>
      </c>
      <c r="N50" s="34">
        <v>0</v>
      </c>
      <c r="O50" s="32">
        <v>41</v>
      </c>
      <c r="P50" s="33">
        <v>1318</v>
      </c>
      <c r="Q50" s="34">
        <v>0</v>
      </c>
      <c r="R50" s="32">
        <v>91</v>
      </c>
      <c r="S50" s="33">
        <v>196</v>
      </c>
      <c r="T50" s="34">
        <v>0</v>
      </c>
      <c r="U50" s="35">
        <f t="shared" si="26"/>
        <v>8122</v>
      </c>
      <c r="V50" s="36">
        <f t="shared" si="27"/>
        <v>14498</v>
      </c>
      <c r="W50" s="36">
        <f t="shared" si="14"/>
        <v>40</v>
      </c>
      <c r="X50" s="98">
        <f t="shared" si="28"/>
        <v>37208</v>
      </c>
      <c r="Y50" s="32">
        <v>2</v>
      </c>
      <c r="Z50" s="33">
        <v>0</v>
      </c>
      <c r="AA50" s="38">
        <v>0</v>
      </c>
      <c r="AB50" s="99">
        <f t="shared" si="19"/>
        <v>2</v>
      </c>
      <c r="AC50" s="32">
        <v>0</v>
      </c>
      <c r="AD50" s="33">
        <v>0</v>
      </c>
      <c r="AE50" s="33">
        <v>0</v>
      </c>
      <c r="AF50" s="99">
        <f t="shared" si="20"/>
        <v>0</v>
      </c>
      <c r="AG50" s="32">
        <f t="shared" si="21"/>
        <v>8124</v>
      </c>
      <c r="AH50" s="33">
        <f t="shared" si="21"/>
        <v>14498</v>
      </c>
      <c r="AI50" s="38">
        <f t="shared" si="21"/>
        <v>40</v>
      </c>
      <c r="AJ50" s="34">
        <f t="shared" si="22"/>
        <v>37210</v>
      </c>
      <c r="AK50" s="39">
        <v>3046</v>
      </c>
      <c r="AL50" s="33">
        <v>2850</v>
      </c>
      <c r="AM50" s="33">
        <v>20</v>
      </c>
      <c r="AN50" s="96">
        <f t="shared" si="29"/>
        <v>8791</v>
      </c>
      <c r="AO50" s="39">
        <v>5058</v>
      </c>
      <c r="AP50" s="33">
        <v>10350</v>
      </c>
      <c r="AQ50" s="33">
        <v>34</v>
      </c>
      <c r="AR50" s="96">
        <f t="shared" si="30"/>
        <v>25834.5</v>
      </c>
      <c r="AS50" s="39">
        <v>1</v>
      </c>
      <c r="AT50" s="33">
        <v>0</v>
      </c>
      <c r="AU50" s="38">
        <v>0</v>
      </c>
      <c r="AV50" s="36">
        <f t="shared" si="24"/>
        <v>1</v>
      </c>
      <c r="AW50" s="39">
        <f t="shared" si="25"/>
        <v>8105</v>
      </c>
      <c r="AX50" s="33">
        <f t="shared" si="25"/>
        <v>13200</v>
      </c>
      <c r="AY50" s="33">
        <f t="shared" si="25"/>
        <v>54</v>
      </c>
      <c r="AZ50" s="100">
        <f t="shared" si="11"/>
        <v>34626.5</v>
      </c>
      <c r="BA50" s="32">
        <v>116</v>
      </c>
      <c r="BB50" s="33">
        <v>213</v>
      </c>
      <c r="BC50" s="33">
        <v>0</v>
      </c>
      <c r="BD50" s="33">
        <v>8</v>
      </c>
      <c r="BE50" s="33">
        <v>2</v>
      </c>
      <c r="BF50" s="33">
        <v>0</v>
      </c>
      <c r="BG50" s="36">
        <f t="shared" si="31"/>
        <v>1096</v>
      </c>
      <c r="BH50" s="34">
        <v>458</v>
      </c>
    </row>
    <row r="51" spans="1:60" x14ac:dyDescent="0.25">
      <c r="A51" s="51">
        <v>44774</v>
      </c>
      <c r="B51" s="52">
        <f t="shared" si="0"/>
        <v>44774</v>
      </c>
      <c r="C51" s="32">
        <v>9433</v>
      </c>
      <c r="D51" s="33">
        <v>11922</v>
      </c>
      <c r="E51" s="34">
        <v>34</v>
      </c>
      <c r="F51" s="32">
        <v>29</v>
      </c>
      <c r="G51" s="33">
        <v>150</v>
      </c>
      <c r="H51" s="34">
        <v>0</v>
      </c>
      <c r="I51" s="32">
        <v>963</v>
      </c>
      <c r="J51" s="33">
        <v>1291</v>
      </c>
      <c r="K51" s="34">
        <v>27</v>
      </c>
      <c r="L51" s="32">
        <v>1</v>
      </c>
      <c r="M51" s="33">
        <v>31</v>
      </c>
      <c r="N51" s="34">
        <v>0</v>
      </c>
      <c r="O51" s="32">
        <v>67</v>
      </c>
      <c r="P51" s="33">
        <v>1393</v>
      </c>
      <c r="Q51" s="34">
        <v>0</v>
      </c>
      <c r="R51" s="32">
        <v>45</v>
      </c>
      <c r="S51" s="33">
        <v>246</v>
      </c>
      <c r="T51" s="34">
        <v>0</v>
      </c>
      <c r="U51" s="35">
        <f t="shared" si="26"/>
        <v>10538</v>
      </c>
      <c r="V51" s="36">
        <f t="shared" si="27"/>
        <v>15033</v>
      </c>
      <c r="W51" s="36">
        <f t="shared" si="14"/>
        <v>61</v>
      </c>
      <c r="X51" s="96">
        <f t="shared" si="28"/>
        <v>40741.25</v>
      </c>
      <c r="Y51" s="32">
        <v>0</v>
      </c>
      <c r="Z51" s="33">
        <v>9</v>
      </c>
      <c r="AA51" s="38">
        <v>0</v>
      </c>
      <c r="AB51" s="99">
        <f t="shared" si="19"/>
        <v>18</v>
      </c>
      <c r="AC51" s="32">
        <v>0</v>
      </c>
      <c r="AD51" s="33">
        <v>0</v>
      </c>
      <c r="AE51" s="33">
        <v>0</v>
      </c>
      <c r="AF51" s="99">
        <f t="shared" si="20"/>
        <v>0</v>
      </c>
      <c r="AG51" s="32">
        <f t="shared" si="21"/>
        <v>10538</v>
      </c>
      <c r="AH51" s="33">
        <f t="shared" si="21"/>
        <v>15042</v>
      </c>
      <c r="AI51" s="38">
        <f t="shared" si="21"/>
        <v>61</v>
      </c>
      <c r="AJ51" s="34">
        <f t="shared" si="22"/>
        <v>40759.25</v>
      </c>
      <c r="AK51" s="39">
        <v>4508</v>
      </c>
      <c r="AL51" s="33">
        <v>2934</v>
      </c>
      <c r="AM51" s="33">
        <v>13</v>
      </c>
      <c r="AN51" s="96">
        <f t="shared" si="29"/>
        <v>10405.25</v>
      </c>
      <c r="AO51" s="39">
        <v>6285</v>
      </c>
      <c r="AP51" s="33">
        <v>12630</v>
      </c>
      <c r="AQ51" s="33">
        <v>37</v>
      </c>
      <c r="AR51" s="96">
        <f t="shared" si="30"/>
        <v>31628.25</v>
      </c>
      <c r="AS51" s="39">
        <v>0</v>
      </c>
      <c r="AT51" s="33">
        <v>0</v>
      </c>
      <c r="AU51" s="38">
        <v>0</v>
      </c>
      <c r="AV51" s="36">
        <f t="shared" si="24"/>
        <v>0</v>
      </c>
      <c r="AW51" s="39">
        <f t="shared" si="25"/>
        <v>10793</v>
      </c>
      <c r="AX51" s="33">
        <f t="shared" si="25"/>
        <v>15564</v>
      </c>
      <c r="AY51" s="33">
        <f t="shared" si="25"/>
        <v>50</v>
      </c>
      <c r="AZ51" s="100">
        <f t="shared" si="11"/>
        <v>42033.5</v>
      </c>
      <c r="BA51" s="32">
        <v>89</v>
      </c>
      <c r="BB51" s="33">
        <v>142</v>
      </c>
      <c r="BC51" s="33">
        <v>0</v>
      </c>
      <c r="BD51" s="33">
        <v>1</v>
      </c>
      <c r="BE51" s="33">
        <v>2</v>
      </c>
      <c r="BF51" s="33">
        <v>0</v>
      </c>
      <c r="BG51" s="36">
        <f t="shared" si="31"/>
        <v>751</v>
      </c>
      <c r="BH51" s="34">
        <v>540</v>
      </c>
    </row>
    <row r="52" spans="1:60" x14ac:dyDescent="0.25">
      <c r="A52" s="51">
        <v>44805</v>
      </c>
      <c r="B52" s="52">
        <f t="shared" si="0"/>
        <v>44805</v>
      </c>
      <c r="C52" s="32"/>
      <c r="D52" s="33"/>
      <c r="E52" s="34"/>
      <c r="F52" s="32"/>
      <c r="G52" s="33"/>
      <c r="H52" s="34"/>
      <c r="I52" s="32"/>
      <c r="J52" s="33"/>
      <c r="K52" s="34"/>
      <c r="L52" s="32"/>
      <c r="M52" s="33"/>
      <c r="N52" s="34"/>
      <c r="O52" s="32"/>
      <c r="P52" s="33"/>
      <c r="Q52" s="34"/>
      <c r="R52" s="32"/>
      <c r="S52" s="33"/>
      <c r="T52" s="34"/>
      <c r="U52" s="35" t="str">
        <f t="shared" si="26"/>
        <v/>
      </c>
      <c r="V52" s="36" t="str">
        <f t="shared" si="27"/>
        <v/>
      </c>
      <c r="W52" s="36" t="str">
        <f t="shared" si="14"/>
        <v/>
      </c>
      <c r="X52" s="96" t="str">
        <f t="shared" si="28"/>
        <v/>
      </c>
      <c r="Y52" s="32"/>
      <c r="Z52" s="33"/>
      <c r="AA52" s="38"/>
      <c r="AB52" s="99" t="str">
        <f t="shared" si="19"/>
        <v/>
      </c>
      <c r="AC52" s="32"/>
      <c r="AD52" s="33"/>
      <c r="AE52" s="33"/>
      <c r="AF52" s="99" t="str">
        <f t="shared" si="20"/>
        <v/>
      </c>
      <c r="AG52" s="32">
        <f t="shared" si="21"/>
        <v>0</v>
      </c>
      <c r="AH52" s="33">
        <f t="shared" si="21"/>
        <v>0</v>
      </c>
      <c r="AI52" s="38">
        <f t="shared" si="21"/>
        <v>0</v>
      </c>
      <c r="AJ52" s="34">
        <f t="shared" si="22"/>
        <v>0</v>
      </c>
      <c r="AK52" s="39"/>
      <c r="AL52" s="33"/>
      <c r="AM52" s="33"/>
      <c r="AN52" s="96" t="str">
        <f t="shared" si="29"/>
        <v/>
      </c>
      <c r="AO52" s="39"/>
      <c r="AP52" s="33"/>
      <c r="AQ52" s="33"/>
      <c r="AR52" s="96" t="str">
        <f t="shared" si="30"/>
        <v/>
      </c>
      <c r="AS52" s="39"/>
      <c r="AT52" s="33"/>
      <c r="AU52" s="38"/>
      <c r="AV52" s="36" t="str">
        <f t="shared" si="24"/>
        <v/>
      </c>
      <c r="AW52" s="39">
        <f t="shared" si="25"/>
        <v>0</v>
      </c>
      <c r="AX52" s="33">
        <f t="shared" si="25"/>
        <v>0</v>
      </c>
      <c r="AY52" s="33">
        <f t="shared" si="25"/>
        <v>0</v>
      </c>
      <c r="AZ52" s="100">
        <f t="shared" si="11"/>
        <v>0</v>
      </c>
      <c r="BA52" s="32"/>
      <c r="BB52" s="33"/>
      <c r="BC52" s="33"/>
      <c r="BD52" s="33"/>
      <c r="BE52" s="33"/>
      <c r="BF52" s="33"/>
      <c r="BG52" s="36" t="str">
        <f t="shared" si="31"/>
        <v/>
      </c>
      <c r="BH52" s="34"/>
    </row>
    <row r="53" spans="1:60" x14ac:dyDescent="0.25">
      <c r="A53" s="51">
        <v>44835</v>
      </c>
      <c r="B53" s="52">
        <f t="shared" si="0"/>
        <v>44835</v>
      </c>
      <c r="C53" s="32"/>
      <c r="D53" s="33"/>
      <c r="E53" s="34"/>
      <c r="F53" s="32"/>
      <c r="G53" s="33"/>
      <c r="H53" s="34"/>
      <c r="I53" s="32"/>
      <c r="J53" s="33"/>
      <c r="K53" s="34"/>
      <c r="L53" s="32"/>
      <c r="M53" s="33"/>
      <c r="N53" s="34"/>
      <c r="O53" s="32"/>
      <c r="P53" s="33"/>
      <c r="Q53" s="34"/>
      <c r="R53" s="32"/>
      <c r="S53" s="33"/>
      <c r="T53" s="34"/>
      <c r="U53" s="35" t="str">
        <f t="shared" si="26"/>
        <v/>
      </c>
      <c r="V53" s="36" t="str">
        <f t="shared" si="27"/>
        <v/>
      </c>
      <c r="W53" s="36" t="str">
        <f t="shared" si="14"/>
        <v/>
      </c>
      <c r="X53" s="96" t="str">
        <f t="shared" si="28"/>
        <v/>
      </c>
      <c r="Y53" s="32"/>
      <c r="Z53" s="33"/>
      <c r="AA53" s="38"/>
      <c r="AB53" s="99" t="str">
        <f t="shared" si="19"/>
        <v/>
      </c>
      <c r="AC53" s="32"/>
      <c r="AD53" s="33"/>
      <c r="AE53" s="33"/>
      <c r="AF53" s="99" t="str">
        <f t="shared" si="20"/>
        <v/>
      </c>
      <c r="AG53" s="32">
        <f t="shared" si="21"/>
        <v>0</v>
      </c>
      <c r="AH53" s="33">
        <f t="shared" si="21"/>
        <v>0</v>
      </c>
      <c r="AI53" s="38">
        <f t="shared" si="21"/>
        <v>0</v>
      </c>
      <c r="AJ53" s="34">
        <f t="shared" si="22"/>
        <v>0</v>
      </c>
      <c r="AK53" s="39"/>
      <c r="AL53" s="33"/>
      <c r="AM53" s="33"/>
      <c r="AN53" s="96" t="str">
        <f t="shared" si="29"/>
        <v/>
      </c>
      <c r="AO53" s="39"/>
      <c r="AP53" s="33"/>
      <c r="AQ53" s="33"/>
      <c r="AR53" s="96" t="str">
        <f t="shared" si="30"/>
        <v/>
      </c>
      <c r="AS53" s="39"/>
      <c r="AT53" s="33"/>
      <c r="AU53" s="38"/>
      <c r="AV53" s="36" t="str">
        <f t="shared" si="24"/>
        <v/>
      </c>
      <c r="AW53" s="39">
        <f t="shared" si="25"/>
        <v>0</v>
      </c>
      <c r="AX53" s="33">
        <f t="shared" si="25"/>
        <v>0</v>
      </c>
      <c r="AY53" s="33">
        <f t="shared" si="25"/>
        <v>0</v>
      </c>
      <c r="AZ53" s="100">
        <f t="shared" si="11"/>
        <v>0</v>
      </c>
      <c r="BA53" s="32"/>
      <c r="BB53" s="33"/>
      <c r="BC53" s="33"/>
      <c r="BD53" s="33"/>
      <c r="BE53" s="33"/>
      <c r="BF53" s="33"/>
      <c r="BG53" s="36" t="str">
        <f t="shared" si="31"/>
        <v/>
      </c>
      <c r="BH53" s="34"/>
    </row>
    <row r="54" spans="1:60" x14ac:dyDescent="0.25">
      <c r="A54" s="51">
        <v>44866</v>
      </c>
      <c r="B54" s="52">
        <f t="shared" si="0"/>
        <v>44866</v>
      </c>
      <c r="C54" s="32"/>
      <c r="D54" s="33"/>
      <c r="E54" s="34"/>
      <c r="F54" s="32"/>
      <c r="G54" s="33"/>
      <c r="H54" s="34"/>
      <c r="I54" s="32"/>
      <c r="J54" s="33"/>
      <c r="K54" s="34"/>
      <c r="L54" s="32"/>
      <c r="M54" s="33"/>
      <c r="N54" s="34"/>
      <c r="O54" s="32"/>
      <c r="P54" s="33"/>
      <c r="Q54" s="34"/>
      <c r="R54" s="32"/>
      <c r="S54" s="33"/>
      <c r="T54" s="34"/>
      <c r="U54" s="35" t="str">
        <f t="shared" si="26"/>
        <v/>
      </c>
      <c r="V54" s="36" t="str">
        <f t="shared" si="27"/>
        <v/>
      </c>
      <c r="W54" s="36" t="str">
        <f t="shared" si="14"/>
        <v/>
      </c>
      <c r="X54" s="96" t="str">
        <f t="shared" si="28"/>
        <v/>
      </c>
      <c r="Y54" s="32"/>
      <c r="Z54" s="33"/>
      <c r="AA54" s="38"/>
      <c r="AB54" s="99" t="str">
        <f t="shared" si="19"/>
        <v/>
      </c>
      <c r="AC54" s="32"/>
      <c r="AD54" s="33"/>
      <c r="AE54" s="33"/>
      <c r="AF54" s="99" t="str">
        <f t="shared" si="20"/>
        <v/>
      </c>
      <c r="AG54" s="32">
        <f t="shared" si="21"/>
        <v>0</v>
      </c>
      <c r="AH54" s="33">
        <f t="shared" si="21"/>
        <v>0</v>
      </c>
      <c r="AI54" s="38">
        <f t="shared" si="21"/>
        <v>0</v>
      </c>
      <c r="AJ54" s="34">
        <f t="shared" si="22"/>
        <v>0</v>
      </c>
      <c r="AK54" s="39"/>
      <c r="AL54" s="33"/>
      <c r="AM54" s="33"/>
      <c r="AN54" s="96" t="str">
        <f t="shared" si="29"/>
        <v/>
      </c>
      <c r="AO54" s="39"/>
      <c r="AP54" s="33"/>
      <c r="AQ54" s="33"/>
      <c r="AR54" s="96" t="str">
        <f t="shared" si="30"/>
        <v/>
      </c>
      <c r="AS54" s="39"/>
      <c r="AT54" s="33"/>
      <c r="AU54" s="38"/>
      <c r="AV54" s="36" t="str">
        <f t="shared" si="24"/>
        <v/>
      </c>
      <c r="AW54" s="39">
        <f t="shared" si="25"/>
        <v>0</v>
      </c>
      <c r="AX54" s="33">
        <f t="shared" si="25"/>
        <v>0</v>
      </c>
      <c r="AY54" s="33">
        <f t="shared" si="25"/>
        <v>0</v>
      </c>
      <c r="AZ54" s="100">
        <f t="shared" si="11"/>
        <v>0</v>
      </c>
      <c r="BA54" s="32"/>
      <c r="BB54" s="33"/>
      <c r="BC54" s="33"/>
      <c r="BD54" s="33"/>
      <c r="BE54" s="33"/>
      <c r="BF54" s="33"/>
      <c r="BG54" s="36" t="str">
        <f t="shared" si="31"/>
        <v/>
      </c>
      <c r="BH54" s="34"/>
    </row>
    <row r="55" spans="1:60" ht="13.5" thickBot="1" x14ac:dyDescent="0.3">
      <c r="A55" s="51">
        <v>44896</v>
      </c>
      <c r="B55" s="76">
        <f t="shared" si="0"/>
        <v>44896</v>
      </c>
      <c r="C55" s="43"/>
      <c r="D55" s="44"/>
      <c r="E55" s="45"/>
      <c r="F55" s="43"/>
      <c r="G55" s="44"/>
      <c r="H55" s="45"/>
      <c r="I55" s="43"/>
      <c r="J55" s="44"/>
      <c r="K55" s="45"/>
      <c r="L55" s="43"/>
      <c r="M55" s="44"/>
      <c r="N55" s="45"/>
      <c r="O55" s="43"/>
      <c r="P55" s="44"/>
      <c r="Q55" s="45"/>
      <c r="R55" s="43"/>
      <c r="S55" s="44"/>
      <c r="T55" s="45"/>
      <c r="U55" s="46" t="str">
        <f t="shared" si="26"/>
        <v/>
      </c>
      <c r="V55" s="47" t="str">
        <f t="shared" si="27"/>
        <v/>
      </c>
      <c r="W55" s="47" t="str">
        <f t="shared" si="14"/>
        <v/>
      </c>
      <c r="X55" s="103" t="str">
        <f t="shared" si="28"/>
        <v/>
      </c>
      <c r="Y55" s="43"/>
      <c r="Z55" s="44"/>
      <c r="AA55" s="49"/>
      <c r="AB55" s="104" t="str">
        <f t="shared" si="19"/>
        <v/>
      </c>
      <c r="AC55" s="43"/>
      <c r="AD55" s="44"/>
      <c r="AE55" s="44"/>
      <c r="AF55" s="104" t="str">
        <f t="shared" si="20"/>
        <v/>
      </c>
      <c r="AG55" s="43">
        <f t="shared" si="21"/>
        <v>0</v>
      </c>
      <c r="AH55" s="44">
        <f t="shared" si="21"/>
        <v>0</v>
      </c>
      <c r="AI55" s="49">
        <f t="shared" si="21"/>
        <v>0</v>
      </c>
      <c r="AJ55" s="45">
        <f t="shared" si="22"/>
        <v>0</v>
      </c>
      <c r="AK55" s="50"/>
      <c r="AL55" s="44"/>
      <c r="AM55" s="44"/>
      <c r="AN55" s="103" t="str">
        <f t="shared" si="29"/>
        <v/>
      </c>
      <c r="AO55" s="50"/>
      <c r="AP55" s="44"/>
      <c r="AQ55" s="44"/>
      <c r="AR55" s="103" t="str">
        <f t="shared" si="30"/>
        <v/>
      </c>
      <c r="AS55" s="50"/>
      <c r="AT55" s="44"/>
      <c r="AU55" s="49"/>
      <c r="AV55" s="47" t="str">
        <f t="shared" si="24"/>
        <v/>
      </c>
      <c r="AW55" s="50">
        <f t="shared" si="25"/>
        <v>0</v>
      </c>
      <c r="AX55" s="44">
        <f t="shared" si="25"/>
        <v>0</v>
      </c>
      <c r="AY55" s="44">
        <f t="shared" si="25"/>
        <v>0</v>
      </c>
      <c r="AZ55" s="105">
        <f t="shared" si="11"/>
        <v>0</v>
      </c>
      <c r="BA55" s="43"/>
      <c r="BB55" s="44"/>
      <c r="BC55" s="44"/>
      <c r="BD55" s="44"/>
      <c r="BE55" s="44"/>
      <c r="BF55" s="44"/>
      <c r="BG55" s="47" t="str">
        <f t="shared" si="31"/>
        <v/>
      </c>
      <c r="BH55" s="45"/>
    </row>
    <row r="56" spans="1:60" x14ac:dyDescent="0.25">
      <c r="A56" s="106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</row>
    <row r="57" spans="1:60" x14ac:dyDescent="0.25">
      <c r="A57" s="106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</row>
    <row r="58" spans="1:60" x14ac:dyDescent="0.25">
      <c r="A58" s="106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</row>
    <row r="59" spans="1:60" x14ac:dyDescent="0.25">
      <c r="A59" s="106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</row>
    <row r="60" spans="1:60" x14ac:dyDescent="0.2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X60" s="109"/>
    </row>
    <row r="61" spans="1:60" ht="13.5" thickBot="1" x14ac:dyDescent="0.3"/>
    <row r="62" spans="1:60" s="6" customFormat="1" ht="13.5" customHeight="1" thickBot="1" x14ac:dyDescent="0.3">
      <c r="B62" s="238" t="s">
        <v>73</v>
      </c>
      <c r="C62" s="239"/>
      <c r="D62" s="239"/>
      <c r="E62" s="239"/>
      <c r="F62" s="239"/>
      <c r="G62" s="239"/>
      <c r="H62" s="239"/>
      <c r="I62" s="239"/>
      <c r="J62" s="238" t="s">
        <v>74</v>
      </c>
      <c r="K62" s="239"/>
      <c r="L62" s="239"/>
      <c r="M62" s="239"/>
      <c r="N62" s="239"/>
      <c r="O62" s="239"/>
      <c r="P62" s="239"/>
      <c r="Q62" s="240"/>
      <c r="R62" s="238" t="s">
        <v>75</v>
      </c>
      <c r="S62" s="239"/>
      <c r="T62" s="239"/>
      <c r="U62" s="239"/>
      <c r="V62" s="239"/>
      <c r="W62" s="239"/>
      <c r="X62" s="239"/>
      <c r="Y62" s="240"/>
      <c r="Z62" s="238" t="s">
        <v>76</v>
      </c>
      <c r="AA62" s="239"/>
      <c r="AB62" s="239"/>
      <c r="AC62" s="239"/>
      <c r="AD62" s="239"/>
      <c r="AE62" s="239"/>
      <c r="AF62" s="239"/>
      <c r="AG62" s="240"/>
      <c r="AI62" s="110"/>
      <c r="AJ62" s="110"/>
      <c r="AK62" s="110"/>
      <c r="AL62" s="110"/>
      <c r="AM62" s="110"/>
      <c r="AN62" s="111"/>
      <c r="AO62" s="110"/>
    </row>
    <row r="63" spans="1:60" s="6" customFormat="1" ht="23.25" thickBot="1" x14ac:dyDescent="0.3">
      <c r="A63" s="8" t="s">
        <v>18</v>
      </c>
      <c r="B63" s="112" t="s">
        <v>77</v>
      </c>
      <c r="C63" s="112" t="s">
        <v>78</v>
      </c>
      <c r="D63" s="112" t="s">
        <v>79</v>
      </c>
      <c r="E63" s="112" t="s">
        <v>80</v>
      </c>
      <c r="F63" s="113" t="s">
        <v>81</v>
      </c>
      <c r="G63" s="113" t="s">
        <v>82</v>
      </c>
      <c r="H63" s="113" t="s">
        <v>83</v>
      </c>
      <c r="I63" s="114" t="s">
        <v>84</v>
      </c>
      <c r="J63" s="112" t="s">
        <v>85</v>
      </c>
      <c r="K63" s="112" t="s">
        <v>86</v>
      </c>
      <c r="L63" s="112" t="s">
        <v>87</v>
      </c>
      <c r="M63" s="112" t="s">
        <v>88</v>
      </c>
      <c r="N63" s="112" t="s">
        <v>89</v>
      </c>
      <c r="O63" s="112" t="s">
        <v>90</v>
      </c>
      <c r="P63" s="112" t="s">
        <v>91</v>
      </c>
      <c r="Q63" s="115" t="s">
        <v>92</v>
      </c>
      <c r="R63" s="116" t="s">
        <v>93</v>
      </c>
      <c r="S63" s="116" t="s">
        <v>94</v>
      </c>
      <c r="T63" s="116" t="s">
        <v>95</v>
      </c>
      <c r="U63" s="116" t="s">
        <v>96</v>
      </c>
      <c r="V63" s="112" t="s">
        <v>97</v>
      </c>
      <c r="W63" s="112" t="s">
        <v>98</v>
      </c>
      <c r="X63" s="112" t="s">
        <v>99</v>
      </c>
      <c r="Y63" s="114" t="s">
        <v>100</v>
      </c>
      <c r="Z63" s="117" t="s">
        <v>101</v>
      </c>
      <c r="AA63" s="117" t="s">
        <v>102</v>
      </c>
      <c r="AB63" s="117" t="s">
        <v>103</v>
      </c>
      <c r="AC63" s="117" t="s">
        <v>104</v>
      </c>
      <c r="AD63" s="118" t="s">
        <v>105</v>
      </c>
      <c r="AE63" s="118" t="s">
        <v>106</v>
      </c>
      <c r="AF63" s="118" t="s">
        <v>107</v>
      </c>
      <c r="AG63" s="119" t="s">
        <v>108</v>
      </c>
    </row>
    <row r="64" spans="1:60" s="6" customFormat="1" ht="11.25" x14ac:dyDescent="0.25">
      <c r="A64" s="120" t="s">
        <v>109</v>
      </c>
      <c r="B64" s="121">
        <f t="shared" ref="B64:B75" si="32">SUM(X8)</f>
        <v>34484</v>
      </c>
      <c r="C64" s="121">
        <f t="shared" ref="C64:C75" si="33">SUM(X20)</f>
        <v>38006</v>
      </c>
      <c r="D64" s="122">
        <f t="shared" ref="D64:D75" si="34">SUM(X32)</f>
        <v>29203</v>
      </c>
      <c r="E64" s="123">
        <f>IFERROR(IF(X44="",NA(),SUM(X44)),"")</f>
        <v>36953.25</v>
      </c>
      <c r="F64" s="124">
        <f t="shared" ref="F64:G73" si="35">IF(C64=0,,C64/B64-1)</f>
        <v>0.1021343231643661</v>
      </c>
      <c r="G64" s="124">
        <f t="shared" si="35"/>
        <v>-0.23162132294900806</v>
      </c>
      <c r="H64" s="125">
        <f t="shared" ref="H64:H67" si="36">IFERROR(IF(E64=0,,E64/D64-1),"")</f>
        <v>0.26539225422045676</v>
      </c>
      <c r="I64" s="126">
        <f>IFERROR(IF(E64=0,,E64/D75-1),"")</f>
        <v>8.481828323156404E-2</v>
      </c>
      <c r="J64" s="127">
        <f t="shared" ref="J64:J75" si="37">SUM(AB8)</f>
        <v>0</v>
      </c>
      <c r="K64" s="128">
        <f t="shared" ref="K64:K72" si="38">SUM(AB20)</f>
        <v>113</v>
      </c>
      <c r="L64" s="127">
        <f t="shared" ref="L64:L75" si="39">SUM(AB32)</f>
        <v>1</v>
      </c>
      <c r="M64" s="129">
        <f t="shared" ref="M64:M68" si="40">IFERROR(IF(AB44="",NA(),SUM(AB44)),"")</f>
        <v>14</v>
      </c>
      <c r="N64" s="124" t="s">
        <v>110</v>
      </c>
      <c r="O64" s="124">
        <f t="shared" ref="O64:O72" si="41">IF(L64=0,,L64/K64-1)</f>
        <v>-0.99115044247787609</v>
      </c>
      <c r="P64" s="125">
        <f t="shared" ref="P64:P75" si="42">IFERROR(IF(M64=0,,M64/L64-1),"")</f>
        <v>13</v>
      </c>
      <c r="Q64" s="126">
        <f>IFERROR(IF(M64=0,,M64/L75-1),"")</f>
        <v>1.3333333333333335</v>
      </c>
      <c r="R64" s="127">
        <f t="shared" ref="R64:R75" si="43">SUM(AN8)</f>
        <v>7861</v>
      </c>
      <c r="S64" s="127">
        <f t="shared" ref="S64:S75" si="44">SUM(AN20)</f>
        <v>7834</v>
      </c>
      <c r="T64" s="127">
        <f t="shared" ref="T64:T75" si="45">SUM(AN32)</f>
        <v>8864</v>
      </c>
      <c r="U64" s="130">
        <f t="shared" ref="U64:U71" si="46">IFERROR(IF(AN44="",NA(),SUM(AN44)),"")</f>
        <v>9520.25</v>
      </c>
      <c r="V64" s="124">
        <f t="shared" ref="V64:W75" si="47">IF(S64=0,,S64/R64-1)</f>
        <v>-3.4346775219438186E-3</v>
      </c>
      <c r="W64" s="124">
        <f t="shared" si="47"/>
        <v>0.13147817207046208</v>
      </c>
      <c r="X64" s="131">
        <f t="shared" ref="X64:X67" si="48">IFERROR(IF(U64=0,,U64/T64-1),"")</f>
        <v>7.4035424187725685E-2</v>
      </c>
      <c r="Y64" s="132">
        <f>IFERROR(IF(U64=0,,U64/T75-1),"")</f>
        <v>-9.4344558599695594E-2</v>
      </c>
      <c r="Z64" s="121">
        <f t="shared" ref="Z64:Z75" si="49">SUM(AR8)</f>
        <v>25125</v>
      </c>
      <c r="AA64" s="127">
        <f>SUM(AR20)</f>
        <v>27321</v>
      </c>
      <c r="AB64" s="127">
        <f t="shared" ref="AB64:AB75" si="50">SUM(AR32)</f>
        <v>19417</v>
      </c>
      <c r="AC64" s="133">
        <f t="shared" ref="AC64:AC71" si="51">SUM(AR44)</f>
        <v>23779.5</v>
      </c>
      <c r="AD64" s="134">
        <f t="shared" ref="AD64:AE75" si="52">IF(AA64=0,,AA64/Z64-1)</f>
        <v>8.740298507462696E-2</v>
      </c>
      <c r="AE64" s="134">
        <f t="shared" si="52"/>
        <v>-0.28930127008528239</v>
      </c>
      <c r="AF64" s="124">
        <f t="shared" ref="AF64:AF67" si="53">IFERROR(IF(AC64=0,,AC64/AB64-1),"")</f>
        <v>0.22467425451923573</v>
      </c>
      <c r="AG64" s="135">
        <f>IFERROR(IF(AC64=0,,AC64/AB75-1),"")</f>
        <v>1.9660391921444198E-2</v>
      </c>
    </row>
    <row r="65" spans="1:44" s="6" customFormat="1" ht="11.25" x14ac:dyDescent="0.25">
      <c r="A65" s="136" t="s">
        <v>111</v>
      </c>
      <c r="B65" s="137">
        <f t="shared" si="32"/>
        <v>29177</v>
      </c>
      <c r="C65" s="137">
        <f t="shared" si="33"/>
        <v>34011</v>
      </c>
      <c r="D65" s="137">
        <f t="shared" si="34"/>
        <v>28039</v>
      </c>
      <c r="E65" s="123">
        <f t="shared" ref="E65:E67" si="54">IFERROR(IF(X45="",NA(),SUM(X45)),"")</f>
        <v>34005</v>
      </c>
      <c r="F65" s="124">
        <f t="shared" si="35"/>
        <v>0.16567844535079002</v>
      </c>
      <c r="G65" s="124">
        <f t="shared" si="35"/>
        <v>-0.17559025021316632</v>
      </c>
      <c r="H65" s="125">
        <f t="shared" si="36"/>
        <v>0.21277506330468277</v>
      </c>
      <c r="I65" s="138">
        <f>IFERROR(IF(E65=0,,E65/E64-1),"")</f>
        <v>-7.9783239633861691E-2</v>
      </c>
      <c r="J65" s="128">
        <f t="shared" si="37"/>
        <v>0</v>
      </c>
      <c r="K65" s="128">
        <f t="shared" si="38"/>
        <v>40</v>
      </c>
      <c r="L65" s="128">
        <f t="shared" si="39"/>
        <v>2</v>
      </c>
      <c r="M65" s="129">
        <f t="shared" si="40"/>
        <v>0</v>
      </c>
      <c r="N65" s="124" t="s">
        <v>110</v>
      </c>
      <c r="O65" s="124">
        <f t="shared" si="41"/>
        <v>-0.95</v>
      </c>
      <c r="P65" s="125">
        <f t="shared" si="42"/>
        <v>0</v>
      </c>
      <c r="Q65" s="138">
        <f t="shared" ref="Q65:Q75" si="55">IFERROR(IF(M65=0,,M65/M64-1),"")</f>
        <v>0</v>
      </c>
      <c r="R65" s="128">
        <f t="shared" si="43"/>
        <v>8375</v>
      </c>
      <c r="S65" s="128">
        <f t="shared" si="44"/>
        <v>9416</v>
      </c>
      <c r="T65" s="128">
        <f t="shared" si="45"/>
        <v>10943</v>
      </c>
      <c r="U65" s="130">
        <f t="shared" si="46"/>
        <v>10975.5</v>
      </c>
      <c r="V65" s="124">
        <f t="shared" si="47"/>
        <v>0.12429850746268656</v>
      </c>
      <c r="W65" s="124">
        <f t="shared" si="47"/>
        <v>0.16217077315208162</v>
      </c>
      <c r="X65" s="131">
        <f t="shared" si="48"/>
        <v>2.9699351183405387E-3</v>
      </c>
      <c r="Y65" s="139">
        <f t="shared" ref="Y65:Y67" si="56">IFERROR(IF(U65=0,,U65/U64-1),"")</f>
        <v>0.15285838081983139</v>
      </c>
      <c r="Z65" s="137">
        <f t="shared" si="49"/>
        <v>20929</v>
      </c>
      <c r="AA65" s="128">
        <v>25294</v>
      </c>
      <c r="AB65" s="128">
        <f t="shared" si="50"/>
        <v>18047</v>
      </c>
      <c r="AC65" s="140">
        <f t="shared" si="51"/>
        <v>23239.25</v>
      </c>
      <c r="AD65" s="124">
        <f t="shared" si="52"/>
        <v>0.20856228200105109</v>
      </c>
      <c r="AE65" s="124">
        <f t="shared" si="52"/>
        <v>-0.28651063493318574</v>
      </c>
      <c r="AF65" s="124">
        <f t="shared" si="53"/>
        <v>0.28770709813265372</v>
      </c>
      <c r="AG65" s="141">
        <f t="shared" ref="AG65:AG67" si="57">IFERROR(IF(AC65=0,,AC65/AC64-1),"")</f>
        <v>-2.271914884669568E-2</v>
      </c>
    </row>
    <row r="66" spans="1:44" s="6" customFormat="1" ht="11.25" x14ac:dyDescent="0.25">
      <c r="A66" s="136" t="s">
        <v>112</v>
      </c>
      <c r="B66" s="137">
        <f t="shared" si="32"/>
        <v>26626</v>
      </c>
      <c r="C66" s="137">
        <f t="shared" si="33"/>
        <v>26145</v>
      </c>
      <c r="D66" s="137">
        <f t="shared" si="34"/>
        <v>32440</v>
      </c>
      <c r="E66" s="123">
        <f t="shared" si="54"/>
        <v>30765</v>
      </c>
      <c r="F66" s="124">
        <f t="shared" si="35"/>
        <v>-1.8065049200030048E-2</v>
      </c>
      <c r="G66" s="124">
        <f t="shared" si="35"/>
        <v>0.24077261426659025</v>
      </c>
      <c r="H66" s="125">
        <f t="shared" si="36"/>
        <v>-5.1633785450061698E-2</v>
      </c>
      <c r="I66" s="138">
        <f>IFERROR(IF(E66=0,,E66/E65-1),"")</f>
        <v>-9.5280105866784259E-2</v>
      </c>
      <c r="J66" s="128">
        <f>SUM(AB10)</f>
        <v>20</v>
      </c>
      <c r="K66" s="128">
        <f t="shared" si="38"/>
        <v>14</v>
      </c>
      <c r="L66" s="128">
        <f t="shared" si="39"/>
        <v>0</v>
      </c>
      <c r="M66" s="129">
        <f t="shared" si="40"/>
        <v>4</v>
      </c>
      <c r="N66" s="124">
        <f t="shared" ref="N66:N73" si="58">IF(K66=0,,K66/J66-1)</f>
        <v>-0.30000000000000004</v>
      </c>
      <c r="O66" s="124">
        <f t="shared" si="41"/>
        <v>0</v>
      </c>
      <c r="P66" s="125" t="s">
        <v>110</v>
      </c>
      <c r="Q66" s="138" t="s">
        <v>110</v>
      </c>
      <c r="R66" s="128">
        <f t="shared" si="43"/>
        <v>8730</v>
      </c>
      <c r="S66" s="128">
        <f t="shared" si="44"/>
        <v>8021</v>
      </c>
      <c r="T66" s="128">
        <f t="shared" si="45"/>
        <v>10541</v>
      </c>
      <c r="U66" s="130">
        <f t="shared" si="46"/>
        <v>11097.75</v>
      </c>
      <c r="V66" s="124">
        <f t="shared" si="47"/>
        <v>-8.121420389461631E-2</v>
      </c>
      <c r="W66" s="124">
        <f t="shared" si="47"/>
        <v>0.31417528986410681</v>
      </c>
      <c r="X66" s="131">
        <f t="shared" si="48"/>
        <v>5.2817569490560601E-2</v>
      </c>
      <c r="Y66" s="139">
        <f t="shared" si="56"/>
        <v>1.1138444717780471E-2</v>
      </c>
      <c r="Z66" s="137">
        <f t="shared" si="49"/>
        <v>16477</v>
      </c>
      <c r="AA66" s="128">
        <f t="shared" ref="AA66:AA75" si="59">SUM(AR22)</f>
        <v>16223</v>
      </c>
      <c r="AB66" s="128">
        <f t="shared" si="50"/>
        <v>17751</v>
      </c>
      <c r="AC66" s="140">
        <f t="shared" si="51"/>
        <v>19075.75</v>
      </c>
      <c r="AD66" s="124">
        <f t="shared" si="52"/>
        <v>-1.5415427565697692E-2</v>
      </c>
      <c r="AE66" s="124">
        <f t="shared" si="52"/>
        <v>9.4187264994144204E-2</v>
      </c>
      <c r="AF66" s="124">
        <f t="shared" si="53"/>
        <v>7.4629598332488278E-2</v>
      </c>
      <c r="AG66" s="141">
        <f t="shared" si="57"/>
        <v>-0.179158105360543</v>
      </c>
    </row>
    <row r="67" spans="1:44" s="6" customFormat="1" ht="11.25" x14ac:dyDescent="0.25">
      <c r="A67" s="136" t="s">
        <v>113</v>
      </c>
      <c r="B67" s="137">
        <f t="shared" si="32"/>
        <v>32170</v>
      </c>
      <c r="C67" s="137">
        <f t="shared" si="33"/>
        <v>38122</v>
      </c>
      <c r="D67" s="137">
        <f t="shared" si="34"/>
        <v>34441</v>
      </c>
      <c r="E67" s="123">
        <f t="shared" si="54"/>
        <v>40192.5</v>
      </c>
      <c r="F67" s="124">
        <f t="shared" si="35"/>
        <v>0.18501709667391975</v>
      </c>
      <c r="G67" s="124">
        <f t="shared" si="35"/>
        <v>-9.6558417711557598E-2</v>
      </c>
      <c r="H67" s="125">
        <f t="shared" si="36"/>
        <v>0.16699573183124761</v>
      </c>
      <c r="I67" s="138">
        <f>IFERROR(IF(E67=0,,E67/E66-1),"")</f>
        <v>0.30643588493417839</v>
      </c>
      <c r="J67" s="128">
        <f t="shared" si="37"/>
        <v>20</v>
      </c>
      <c r="K67" s="128">
        <f t="shared" si="38"/>
        <v>2</v>
      </c>
      <c r="L67" s="128">
        <f t="shared" si="39"/>
        <v>0</v>
      </c>
      <c r="M67" s="129">
        <f t="shared" si="40"/>
        <v>0</v>
      </c>
      <c r="N67" s="124">
        <f t="shared" si="58"/>
        <v>-0.9</v>
      </c>
      <c r="O67" s="124">
        <f t="shared" si="41"/>
        <v>0</v>
      </c>
      <c r="P67" s="125">
        <f t="shared" si="42"/>
        <v>0</v>
      </c>
      <c r="Q67" s="138">
        <f t="shared" si="55"/>
        <v>0</v>
      </c>
      <c r="R67" s="128">
        <f t="shared" si="43"/>
        <v>8994</v>
      </c>
      <c r="S67" s="128">
        <f t="shared" si="44"/>
        <v>5352</v>
      </c>
      <c r="T67" s="128">
        <f t="shared" si="45"/>
        <v>10773</v>
      </c>
      <c r="U67" s="130">
        <f t="shared" si="46"/>
        <v>11120.75</v>
      </c>
      <c r="V67" s="124">
        <f t="shared" si="47"/>
        <v>-0.40493662441627754</v>
      </c>
      <c r="W67" s="124">
        <f t="shared" si="47"/>
        <v>1.0128923766816142</v>
      </c>
      <c r="X67" s="131">
        <f t="shared" si="48"/>
        <v>3.2279773507843723E-2</v>
      </c>
      <c r="Y67" s="139">
        <f t="shared" si="56"/>
        <v>2.0724921718366929E-3</v>
      </c>
      <c r="Z67" s="137">
        <f t="shared" si="49"/>
        <v>21767</v>
      </c>
      <c r="AA67" s="128">
        <f t="shared" si="59"/>
        <v>22251</v>
      </c>
      <c r="AB67" s="128">
        <f t="shared" si="50"/>
        <v>22141</v>
      </c>
      <c r="AC67" s="140">
        <f t="shared" si="51"/>
        <v>21303</v>
      </c>
      <c r="AD67" s="124">
        <f t="shared" si="52"/>
        <v>2.2235494096568109E-2</v>
      </c>
      <c r="AE67" s="124">
        <f t="shared" si="52"/>
        <v>-4.9435980405374558E-3</v>
      </c>
      <c r="AF67" s="124">
        <f t="shared" si="53"/>
        <v>-3.7848335666862409E-2</v>
      </c>
      <c r="AG67" s="141">
        <f t="shared" si="57"/>
        <v>0.11675818775146452</v>
      </c>
    </row>
    <row r="68" spans="1:44" s="6" customFormat="1" ht="11.25" x14ac:dyDescent="0.25">
      <c r="A68" s="136" t="s">
        <v>114</v>
      </c>
      <c r="B68" s="137">
        <f t="shared" si="32"/>
        <v>40069</v>
      </c>
      <c r="C68" s="142">
        <f t="shared" si="33"/>
        <v>35283</v>
      </c>
      <c r="D68" s="142">
        <f t="shared" si="34"/>
        <v>33447</v>
      </c>
      <c r="E68" s="142">
        <f>IFERROR(IF(X48="",NA(),SUM(X48)),"")</f>
        <v>37408</v>
      </c>
      <c r="F68" s="124">
        <f t="shared" si="35"/>
        <v>-0.11944395917043105</v>
      </c>
      <c r="G68" s="124">
        <f t="shared" si="35"/>
        <v>-5.203639146331096E-2</v>
      </c>
      <c r="H68" s="125">
        <f>IFERROR(IF(E68=0,,E68/D68-1),"")</f>
        <v>0.11842616677130979</v>
      </c>
      <c r="I68" s="138">
        <f>IFERROR(IF(E68=0,,E68/E67-1),"")</f>
        <v>-6.9279094358400184E-2</v>
      </c>
      <c r="J68" s="128">
        <f t="shared" si="37"/>
        <v>12</v>
      </c>
      <c r="K68" s="128">
        <f t="shared" si="38"/>
        <v>0</v>
      </c>
      <c r="L68" s="128">
        <f t="shared" si="39"/>
        <v>10</v>
      </c>
      <c r="M68" s="129">
        <f t="shared" si="40"/>
        <v>4</v>
      </c>
      <c r="N68" s="124">
        <f t="shared" si="58"/>
        <v>0</v>
      </c>
      <c r="O68" s="124" t="s">
        <v>110</v>
      </c>
      <c r="P68" s="125">
        <f t="shared" si="42"/>
        <v>-0.6</v>
      </c>
      <c r="Q68" s="138" t="s">
        <v>110</v>
      </c>
      <c r="R68" s="128">
        <f t="shared" si="43"/>
        <v>8917</v>
      </c>
      <c r="S68" s="128">
        <f t="shared" si="44"/>
        <v>8861</v>
      </c>
      <c r="T68" s="128">
        <f t="shared" si="45"/>
        <v>10636</v>
      </c>
      <c r="U68" s="130">
        <f t="shared" si="46"/>
        <v>9067.25</v>
      </c>
      <c r="V68" s="124">
        <f t="shared" si="47"/>
        <v>-6.2801390602220675E-3</v>
      </c>
      <c r="W68" s="124">
        <f t="shared" si="47"/>
        <v>0.20031599142308987</v>
      </c>
      <c r="X68" s="131">
        <f>IFERROR(IF(U68=0,,U68/T68-1),"")</f>
        <v>-0.14749435878149675</v>
      </c>
      <c r="Y68" s="139">
        <f>IFERROR(IF(U68=0,,U68/U67-1),"")</f>
        <v>-0.18465481195063282</v>
      </c>
      <c r="Z68" s="137">
        <f t="shared" si="49"/>
        <v>26857</v>
      </c>
      <c r="AA68" s="128">
        <f t="shared" si="59"/>
        <v>26633</v>
      </c>
      <c r="AB68" s="128">
        <f t="shared" si="50"/>
        <v>19742</v>
      </c>
      <c r="AC68" s="140">
        <f t="shared" si="51"/>
        <v>23765.75</v>
      </c>
      <c r="AD68" s="124">
        <f>IF(AA68=0,,AA68/Z68-1)</f>
        <v>-8.3404698961164758E-3</v>
      </c>
      <c r="AE68" s="124">
        <f>IF(AB68=0,,AB68/AA68-1)</f>
        <v>-0.25873915818721138</v>
      </c>
      <c r="AF68" s="124">
        <f>IFERROR(IF(AC68=0,,AC68/AB68-1),"")</f>
        <v>0.20381673589301985</v>
      </c>
      <c r="AG68" s="141">
        <f>IFERROR(IF(AC68=0,,AC68/AC67-1),"")</f>
        <v>0.11560578322302018</v>
      </c>
    </row>
    <row r="69" spans="1:44" s="6" customFormat="1" ht="11.25" x14ac:dyDescent="0.25">
      <c r="A69" s="136" t="s">
        <v>115</v>
      </c>
      <c r="B69" s="137">
        <f t="shared" si="32"/>
        <v>32960</v>
      </c>
      <c r="C69" s="137">
        <f t="shared" si="33"/>
        <v>31633</v>
      </c>
      <c r="D69" s="137">
        <f t="shared" si="34"/>
        <v>33217</v>
      </c>
      <c r="E69" s="123">
        <f>IFERROR(IF(X49="",NA(),SUM(X49)),"")</f>
        <v>39024.25</v>
      </c>
      <c r="F69" s="124">
        <f t="shared" si="35"/>
        <v>-4.0260922330097038E-2</v>
      </c>
      <c r="G69" s="124">
        <f t="shared" si="35"/>
        <v>5.007428950779258E-2</v>
      </c>
      <c r="H69" s="125">
        <f t="shared" ref="H69:H75" si="60">IFERROR(IF(E69=0,,E69/D69-1),"")</f>
        <v>0.17482764849324139</v>
      </c>
      <c r="I69" s="138">
        <f t="shared" ref="I69:I75" si="61">IFERROR(IF(E69=0,,E69/E68-1),"")</f>
        <v>4.3205998716852045E-2</v>
      </c>
      <c r="J69" s="128">
        <f t="shared" si="37"/>
        <v>0</v>
      </c>
      <c r="K69" s="128">
        <f t="shared" si="38"/>
        <v>2</v>
      </c>
      <c r="L69" s="128">
        <f t="shared" si="39"/>
        <v>0</v>
      </c>
      <c r="M69" s="129">
        <f>IFERROR(IF(AB49="",NA(),SUM(AB49)),"")</f>
        <v>0</v>
      </c>
      <c r="N69" s="124" t="s">
        <v>110</v>
      </c>
      <c r="O69" s="124">
        <f t="shared" si="41"/>
        <v>0</v>
      </c>
      <c r="P69" s="125">
        <f t="shared" si="42"/>
        <v>0</v>
      </c>
      <c r="Q69" s="138">
        <f t="shared" si="55"/>
        <v>0</v>
      </c>
      <c r="R69" s="128">
        <f t="shared" si="43"/>
        <v>8913</v>
      </c>
      <c r="S69" s="128">
        <f t="shared" si="44"/>
        <v>9929</v>
      </c>
      <c r="T69" s="128">
        <f t="shared" si="45"/>
        <v>11220</v>
      </c>
      <c r="U69" s="130">
        <f t="shared" si="46"/>
        <v>11269</v>
      </c>
      <c r="V69" s="124">
        <f>IF(S69=0,,S69/R69-1)</f>
        <v>0.11399079995512174</v>
      </c>
      <c r="W69" s="124">
        <f t="shared" si="47"/>
        <v>0.13002316446772078</v>
      </c>
      <c r="X69" s="131">
        <f t="shared" ref="X69:X75" si="62">IFERROR(IF(U69=0,,U69/T69-1),"")</f>
        <v>4.3672014260249803E-3</v>
      </c>
      <c r="Y69" s="139">
        <f t="shared" ref="Y69:Y75" si="63">IFERROR(IF(U69=0,,U69/U68-1),"")</f>
        <v>0.24282445063277169</v>
      </c>
      <c r="Z69" s="137">
        <f t="shared" si="49"/>
        <v>22549</v>
      </c>
      <c r="AA69" s="128">
        <f t="shared" si="59"/>
        <v>24524</v>
      </c>
      <c r="AB69" s="128">
        <f t="shared" si="50"/>
        <v>22824</v>
      </c>
      <c r="AC69" s="140">
        <f t="shared" si="51"/>
        <v>28825</v>
      </c>
      <c r="AD69" s="124">
        <f t="shared" si="52"/>
        <v>8.7587032684376176E-2</v>
      </c>
      <c r="AE69" s="124">
        <f t="shared" si="52"/>
        <v>-6.931984994291307E-2</v>
      </c>
      <c r="AF69" s="124">
        <f t="shared" ref="AF69:AF75" si="64">IFERROR(IF(AC69=0,,AC69/AB69-1),"")</f>
        <v>0.26292499123729418</v>
      </c>
      <c r="AG69" s="141">
        <f t="shared" ref="AG69:AG75" si="65">IFERROR(IF(AC69=0,,AC69/AC68-1),"")</f>
        <v>0.21287987965875255</v>
      </c>
    </row>
    <row r="70" spans="1:44" s="6" customFormat="1" ht="11.25" x14ac:dyDescent="0.25">
      <c r="A70" s="136" t="s">
        <v>116</v>
      </c>
      <c r="B70" s="137">
        <f t="shared" si="32"/>
        <v>36044</v>
      </c>
      <c r="C70" s="137">
        <f t="shared" si="33"/>
        <v>37824</v>
      </c>
      <c r="D70" s="137">
        <f t="shared" si="34"/>
        <v>31013</v>
      </c>
      <c r="E70" s="123">
        <f>IFERROR(IF(X50="",NA(),SUM(X50)),"")</f>
        <v>37208</v>
      </c>
      <c r="F70" s="124">
        <f t="shared" si="35"/>
        <v>4.9384086116968096E-2</v>
      </c>
      <c r="G70" s="124">
        <f t="shared" si="35"/>
        <v>-0.18007085448392557</v>
      </c>
      <c r="H70" s="125">
        <f t="shared" si="60"/>
        <v>0.19975494147615525</v>
      </c>
      <c r="I70" s="138">
        <f t="shared" si="61"/>
        <v>-4.6541573508779743E-2</v>
      </c>
      <c r="J70" s="128">
        <f t="shared" si="37"/>
        <v>0</v>
      </c>
      <c r="K70" s="128">
        <f t="shared" si="38"/>
        <v>0</v>
      </c>
      <c r="L70" s="128">
        <f t="shared" si="39"/>
        <v>0</v>
      </c>
      <c r="M70" s="129">
        <f>IFERROR(IF(AB50="",NA(),SUM(AB50)),"")</f>
        <v>2</v>
      </c>
      <c r="N70" s="124">
        <f t="shared" si="58"/>
        <v>0</v>
      </c>
      <c r="O70" s="124">
        <f t="shared" si="41"/>
        <v>0</v>
      </c>
      <c r="P70" s="125" t="str">
        <f t="shared" si="42"/>
        <v/>
      </c>
      <c r="Q70" s="138" t="str">
        <f>IFERROR(IF(M70=0,,M70/M69-1),"")</f>
        <v/>
      </c>
      <c r="R70" s="128">
        <f t="shared" si="43"/>
        <v>10061</v>
      </c>
      <c r="S70" s="128">
        <f t="shared" si="44"/>
        <v>11343</v>
      </c>
      <c r="T70" s="128">
        <f t="shared" si="45"/>
        <v>8777</v>
      </c>
      <c r="U70" s="130">
        <f t="shared" si="46"/>
        <v>8791</v>
      </c>
      <c r="V70" s="124">
        <f t="shared" si="47"/>
        <v>0.1274227213994632</v>
      </c>
      <c r="W70" s="124">
        <f t="shared" si="47"/>
        <v>-0.22621881336507099</v>
      </c>
      <c r="X70" s="131">
        <f t="shared" si="62"/>
        <v>1.5950780448901192E-3</v>
      </c>
      <c r="Y70" s="139">
        <f t="shared" si="63"/>
        <v>-0.21989528795811519</v>
      </c>
      <c r="Z70" s="137">
        <f t="shared" si="49"/>
        <v>25896</v>
      </c>
      <c r="AA70" s="128">
        <f t="shared" si="59"/>
        <v>26486</v>
      </c>
      <c r="AB70" s="128">
        <f t="shared" si="50"/>
        <v>19294</v>
      </c>
      <c r="AC70" s="140">
        <f t="shared" si="51"/>
        <v>25834.5</v>
      </c>
      <c r="AD70" s="124">
        <f t="shared" si="52"/>
        <v>2.2783441458140263E-2</v>
      </c>
      <c r="AE70" s="124">
        <f t="shared" si="52"/>
        <v>-0.27153968134108586</v>
      </c>
      <c r="AF70" s="124">
        <f t="shared" si="64"/>
        <v>0.33899139628900166</v>
      </c>
      <c r="AG70" s="141">
        <f t="shared" si="65"/>
        <v>-0.10374674761491764</v>
      </c>
    </row>
    <row r="71" spans="1:44" s="6" customFormat="1" ht="11.25" x14ac:dyDescent="0.25">
      <c r="A71" s="136" t="s">
        <v>117</v>
      </c>
      <c r="B71" s="137">
        <f t="shared" si="32"/>
        <v>38190</v>
      </c>
      <c r="C71" s="137">
        <f t="shared" si="33"/>
        <v>45059</v>
      </c>
      <c r="D71" s="137">
        <f t="shared" si="34"/>
        <v>34880</v>
      </c>
      <c r="E71" s="123">
        <f>IFERROR(IF(X51="",NA(),SUM(X51)),"")</f>
        <v>40741.25</v>
      </c>
      <c r="F71" s="124">
        <f t="shared" si="35"/>
        <v>0.17986383870123079</v>
      </c>
      <c r="G71" s="124">
        <f t="shared" si="35"/>
        <v>-0.22590381499811363</v>
      </c>
      <c r="H71" s="125">
        <f t="shared" si="60"/>
        <v>0.16804042431192667</v>
      </c>
      <c r="I71" s="138">
        <f t="shared" si="61"/>
        <v>9.4959417329606444E-2</v>
      </c>
      <c r="J71" s="128">
        <f t="shared" si="37"/>
        <v>2</v>
      </c>
      <c r="K71" s="128">
        <f t="shared" si="38"/>
        <v>16</v>
      </c>
      <c r="L71" s="128">
        <f t="shared" si="39"/>
        <v>0</v>
      </c>
      <c r="M71" s="129">
        <f>IFERROR(IF(AB51="",NA(),SUM(AB51)),"")</f>
        <v>18</v>
      </c>
      <c r="N71" s="124">
        <f t="shared" si="58"/>
        <v>7</v>
      </c>
      <c r="O71" s="124">
        <f t="shared" si="41"/>
        <v>0</v>
      </c>
      <c r="P71" s="125" t="str">
        <f t="shared" si="42"/>
        <v/>
      </c>
      <c r="Q71" s="138">
        <f t="shared" si="55"/>
        <v>8</v>
      </c>
      <c r="R71" s="128">
        <f t="shared" si="43"/>
        <v>9028</v>
      </c>
      <c r="S71" s="128">
        <f t="shared" si="44"/>
        <v>14606</v>
      </c>
      <c r="T71" s="128">
        <f t="shared" si="45"/>
        <v>11464</v>
      </c>
      <c r="U71" s="130">
        <f t="shared" si="46"/>
        <v>10405.25</v>
      </c>
      <c r="V71" s="124">
        <f t="shared" si="47"/>
        <v>0.6178555604785112</v>
      </c>
      <c r="W71" s="124">
        <f t="shared" si="47"/>
        <v>-0.21511707517458578</v>
      </c>
      <c r="X71" s="131">
        <f t="shared" si="62"/>
        <v>-9.2354326587578472E-2</v>
      </c>
      <c r="Y71" s="139">
        <f t="shared" si="63"/>
        <v>0.18362529860084176</v>
      </c>
      <c r="Z71" s="137">
        <f t="shared" si="49"/>
        <v>26825</v>
      </c>
      <c r="AA71" s="128">
        <f t="shared" si="59"/>
        <v>29075</v>
      </c>
      <c r="AB71" s="128">
        <f t="shared" si="50"/>
        <v>24397</v>
      </c>
      <c r="AC71" s="140">
        <f t="shared" si="51"/>
        <v>31628.25</v>
      </c>
      <c r="AD71" s="124">
        <f t="shared" si="52"/>
        <v>8.3876980428704506E-2</v>
      </c>
      <c r="AE71" s="124">
        <f t="shared" si="52"/>
        <v>-0.16089423903697331</v>
      </c>
      <c r="AF71" s="124">
        <f t="shared" si="64"/>
        <v>0.29639914743616025</v>
      </c>
      <c r="AG71" s="141">
        <f t="shared" si="65"/>
        <v>0.22426406549381639</v>
      </c>
    </row>
    <row r="72" spans="1:44" s="6" customFormat="1" ht="11.25" x14ac:dyDescent="0.25">
      <c r="A72" s="136" t="s">
        <v>118</v>
      </c>
      <c r="B72" s="137">
        <f t="shared" si="32"/>
        <v>33913</v>
      </c>
      <c r="C72" s="137">
        <f t="shared" si="33"/>
        <v>37613</v>
      </c>
      <c r="D72" s="137">
        <f t="shared" si="34"/>
        <v>34354</v>
      </c>
      <c r="E72" s="142"/>
      <c r="F72" s="124">
        <f t="shared" si="35"/>
        <v>0.10910270397782562</v>
      </c>
      <c r="G72" s="124">
        <f t="shared" si="35"/>
        <v>-8.6645574668332781E-2</v>
      </c>
      <c r="H72" s="125">
        <f t="shared" si="60"/>
        <v>0</v>
      </c>
      <c r="I72" s="138">
        <f t="shared" si="61"/>
        <v>0</v>
      </c>
      <c r="J72" s="128">
        <f t="shared" si="37"/>
        <v>82</v>
      </c>
      <c r="K72" s="128">
        <f t="shared" si="38"/>
        <v>68</v>
      </c>
      <c r="L72" s="128">
        <f t="shared" si="39"/>
        <v>0</v>
      </c>
      <c r="M72" s="129"/>
      <c r="N72" s="124">
        <f t="shared" si="58"/>
        <v>-0.17073170731707321</v>
      </c>
      <c r="O72" s="124">
        <f t="shared" si="41"/>
        <v>0</v>
      </c>
      <c r="P72" s="125">
        <f t="shared" si="42"/>
        <v>0</v>
      </c>
      <c r="Q72" s="138">
        <f t="shared" si="55"/>
        <v>0</v>
      </c>
      <c r="R72" s="128">
        <f t="shared" si="43"/>
        <v>9544</v>
      </c>
      <c r="S72" s="128">
        <f t="shared" si="44"/>
        <v>10982</v>
      </c>
      <c r="T72" s="128">
        <f t="shared" si="45"/>
        <v>10231</v>
      </c>
      <c r="U72" s="130"/>
      <c r="V72" s="124">
        <f t="shared" si="47"/>
        <v>0.15067057837384734</v>
      </c>
      <c r="W72" s="124">
        <f t="shared" si="47"/>
        <v>-6.8384629393553054E-2</v>
      </c>
      <c r="X72" s="131">
        <f t="shared" si="62"/>
        <v>0</v>
      </c>
      <c r="Y72" s="139">
        <f t="shared" si="63"/>
        <v>0</v>
      </c>
      <c r="Z72" s="137">
        <f t="shared" si="49"/>
        <v>25574</v>
      </c>
      <c r="AA72" s="128">
        <f t="shared" si="59"/>
        <v>24587</v>
      </c>
      <c r="AB72" s="128">
        <f t="shared" si="50"/>
        <v>19200</v>
      </c>
      <c r="AC72" s="140"/>
      <c r="AD72" s="124">
        <f t="shared" si="52"/>
        <v>-3.8593884413857804E-2</v>
      </c>
      <c r="AE72" s="124">
        <f t="shared" si="52"/>
        <v>-0.21909952413877254</v>
      </c>
      <c r="AF72" s="124">
        <f t="shared" si="64"/>
        <v>0</v>
      </c>
      <c r="AG72" s="141">
        <f t="shared" si="65"/>
        <v>0</v>
      </c>
    </row>
    <row r="73" spans="1:44" s="6" customFormat="1" ht="11.25" x14ac:dyDescent="0.25">
      <c r="A73" s="136" t="s">
        <v>119</v>
      </c>
      <c r="B73" s="137">
        <f t="shared" si="32"/>
        <v>36807</v>
      </c>
      <c r="C73" s="137">
        <f t="shared" si="33"/>
        <v>33852</v>
      </c>
      <c r="D73" s="137">
        <f t="shared" si="34"/>
        <v>34406</v>
      </c>
      <c r="E73" s="142"/>
      <c r="F73" s="124">
        <f t="shared" si="35"/>
        <v>-8.0283641698589925E-2</v>
      </c>
      <c r="G73" s="124">
        <f t="shared" si="35"/>
        <v>1.6365355075032451E-2</v>
      </c>
      <c r="H73" s="125">
        <f t="shared" si="60"/>
        <v>0</v>
      </c>
      <c r="I73" s="138">
        <f t="shared" si="61"/>
        <v>0</v>
      </c>
      <c r="J73" s="128">
        <f t="shared" si="37"/>
        <v>88</v>
      </c>
      <c r="K73" s="128">
        <v>0</v>
      </c>
      <c r="L73" s="128">
        <f t="shared" si="39"/>
        <v>16</v>
      </c>
      <c r="M73" s="129"/>
      <c r="N73" s="124">
        <f t="shared" si="58"/>
        <v>0</v>
      </c>
      <c r="O73" s="124" t="s">
        <v>110</v>
      </c>
      <c r="P73" s="125">
        <f t="shared" si="42"/>
        <v>0</v>
      </c>
      <c r="Q73" s="138">
        <f t="shared" si="55"/>
        <v>0</v>
      </c>
      <c r="R73" s="128">
        <f t="shared" si="43"/>
        <v>8660</v>
      </c>
      <c r="S73" s="128">
        <f t="shared" si="44"/>
        <v>10675</v>
      </c>
      <c r="T73" s="128">
        <f t="shared" si="45"/>
        <v>10864</v>
      </c>
      <c r="U73" s="130"/>
      <c r="V73" s="124">
        <f t="shared" si="47"/>
        <v>0.23267898383371821</v>
      </c>
      <c r="W73" s="124">
        <f t="shared" si="47"/>
        <v>1.7704918032786843E-2</v>
      </c>
      <c r="X73" s="131">
        <f t="shared" si="62"/>
        <v>0</v>
      </c>
      <c r="Y73" s="139">
        <f t="shared" si="63"/>
        <v>0</v>
      </c>
      <c r="Z73" s="137">
        <f t="shared" si="49"/>
        <v>26720</v>
      </c>
      <c r="AA73" s="128">
        <f t="shared" si="59"/>
        <v>25931</v>
      </c>
      <c r="AB73" s="128">
        <f t="shared" si="50"/>
        <v>21198</v>
      </c>
      <c r="AC73" s="140"/>
      <c r="AD73" s="124">
        <f t="shared" si="52"/>
        <v>-2.9528443113772451E-2</v>
      </c>
      <c r="AE73" s="124">
        <f t="shared" si="52"/>
        <v>-0.18252284909953342</v>
      </c>
      <c r="AF73" s="124">
        <f t="shared" si="64"/>
        <v>0</v>
      </c>
      <c r="AG73" s="141">
        <f t="shared" si="65"/>
        <v>0</v>
      </c>
    </row>
    <row r="74" spans="1:44" s="6" customFormat="1" ht="11.25" x14ac:dyDescent="0.25">
      <c r="A74" s="136" t="s">
        <v>120</v>
      </c>
      <c r="B74" s="137">
        <f t="shared" si="32"/>
        <v>29645</v>
      </c>
      <c r="C74" s="137">
        <f t="shared" si="33"/>
        <v>39825</v>
      </c>
      <c r="D74" s="137">
        <f t="shared" si="34"/>
        <v>32022</v>
      </c>
      <c r="E74" s="142"/>
      <c r="F74" s="124">
        <f>IF(C74=0,,C74/B74-1)</f>
        <v>0.34339686287738225</v>
      </c>
      <c r="G74" s="124">
        <f>IF(D74=0,,D74/C74-1)</f>
        <v>-0.19593220338983053</v>
      </c>
      <c r="H74" s="125">
        <f t="shared" si="60"/>
        <v>0</v>
      </c>
      <c r="I74" s="138">
        <f t="shared" si="61"/>
        <v>0</v>
      </c>
      <c r="J74" s="128">
        <f t="shared" si="37"/>
        <v>0</v>
      </c>
      <c r="K74" s="128">
        <f>SUM(AB30)</f>
        <v>10</v>
      </c>
      <c r="L74" s="128">
        <f t="shared" si="39"/>
        <v>20</v>
      </c>
      <c r="M74" s="129"/>
      <c r="N74" s="124" t="s">
        <v>110</v>
      </c>
      <c r="O74" s="124">
        <f>IF(L74=0,,L74/K74-1)</f>
        <v>1</v>
      </c>
      <c r="P74" s="125">
        <f t="shared" si="42"/>
        <v>0</v>
      </c>
      <c r="Q74" s="138">
        <f t="shared" si="55"/>
        <v>0</v>
      </c>
      <c r="R74" s="128">
        <f t="shared" si="43"/>
        <v>7914</v>
      </c>
      <c r="S74" s="128">
        <f t="shared" si="44"/>
        <v>9643</v>
      </c>
      <c r="T74" s="128">
        <f t="shared" si="45"/>
        <v>10928</v>
      </c>
      <c r="U74" s="130"/>
      <c r="V74" s="124">
        <f>IF(S74=0,,S74/R74-1)</f>
        <v>0.21847359110437203</v>
      </c>
      <c r="W74" s="124">
        <f t="shared" si="47"/>
        <v>0.1332572850772582</v>
      </c>
      <c r="X74" s="131">
        <f t="shared" si="62"/>
        <v>0</v>
      </c>
      <c r="Y74" s="139">
        <f t="shared" si="63"/>
        <v>0</v>
      </c>
      <c r="Z74" s="137">
        <f t="shared" si="49"/>
        <v>20147</v>
      </c>
      <c r="AA74" s="128">
        <f t="shared" si="59"/>
        <v>27546</v>
      </c>
      <c r="AB74" s="128">
        <f t="shared" si="50"/>
        <v>20944</v>
      </c>
      <c r="AC74" s="140"/>
      <c r="AD74" s="124">
        <f t="shared" si="52"/>
        <v>0.36725070730133513</v>
      </c>
      <c r="AE74" s="124">
        <f t="shared" si="52"/>
        <v>-0.23967182168009871</v>
      </c>
      <c r="AF74" s="124">
        <f t="shared" si="64"/>
        <v>0</v>
      </c>
      <c r="AG74" s="141">
        <f t="shared" si="65"/>
        <v>0</v>
      </c>
    </row>
    <row r="75" spans="1:44" s="6" customFormat="1" ht="12" thickBot="1" x14ac:dyDescent="0.3">
      <c r="A75" s="136" t="s">
        <v>121</v>
      </c>
      <c r="B75" s="137">
        <f t="shared" si="32"/>
        <v>35546</v>
      </c>
      <c r="C75" s="137">
        <f t="shared" si="33"/>
        <v>36120</v>
      </c>
      <c r="D75" s="137">
        <f t="shared" si="34"/>
        <v>34064</v>
      </c>
      <c r="E75" s="142"/>
      <c r="F75" s="124">
        <f>IF(C75=0,,C75/B75-1)</f>
        <v>1.6148089799133514E-2</v>
      </c>
      <c r="G75" s="124">
        <f>IF(D75=0,,D75/C75-1)</f>
        <v>-5.6921373200442993E-2</v>
      </c>
      <c r="H75" s="125">
        <f t="shared" si="60"/>
        <v>0</v>
      </c>
      <c r="I75" s="138">
        <f t="shared" si="61"/>
        <v>0</v>
      </c>
      <c r="J75" s="128">
        <f t="shared" si="37"/>
        <v>2</v>
      </c>
      <c r="K75" s="128">
        <f>SUM(AB31)</f>
        <v>0</v>
      </c>
      <c r="L75" s="128">
        <f t="shared" si="39"/>
        <v>6</v>
      </c>
      <c r="M75" s="129"/>
      <c r="N75" s="124">
        <f>IF(K75=0,,K75/J75-1)</f>
        <v>0</v>
      </c>
      <c r="O75" s="124" t="s">
        <v>110</v>
      </c>
      <c r="P75" s="125">
        <f t="shared" si="42"/>
        <v>0</v>
      </c>
      <c r="Q75" s="138">
        <f t="shared" si="55"/>
        <v>0</v>
      </c>
      <c r="R75" s="128">
        <f t="shared" si="43"/>
        <v>8965</v>
      </c>
      <c r="S75" s="128">
        <f t="shared" si="44"/>
        <v>11194</v>
      </c>
      <c r="T75" s="128">
        <f t="shared" si="45"/>
        <v>10512</v>
      </c>
      <c r="U75" s="130"/>
      <c r="V75" s="124">
        <f>IF(S75=0,,S75/R75-1)</f>
        <v>0.24863357501394301</v>
      </c>
      <c r="W75" s="124">
        <f t="shared" si="47"/>
        <v>-6.0925495801322116E-2</v>
      </c>
      <c r="X75" s="131">
        <f t="shared" si="62"/>
        <v>0</v>
      </c>
      <c r="Y75" s="139">
        <f t="shared" si="63"/>
        <v>0</v>
      </c>
      <c r="Z75" s="137">
        <f t="shared" si="49"/>
        <v>27213</v>
      </c>
      <c r="AA75" s="128">
        <f t="shared" si="59"/>
        <v>28657</v>
      </c>
      <c r="AB75" s="128">
        <f t="shared" si="50"/>
        <v>23321</v>
      </c>
      <c r="AC75" s="140"/>
      <c r="AD75" s="124">
        <f t="shared" si="52"/>
        <v>5.3062874361518464E-2</v>
      </c>
      <c r="AE75" s="124">
        <f t="shared" si="52"/>
        <v>-0.18620232403950165</v>
      </c>
      <c r="AF75" s="124">
        <f t="shared" si="64"/>
        <v>0</v>
      </c>
      <c r="AG75" s="141">
        <f t="shared" si="65"/>
        <v>0</v>
      </c>
    </row>
    <row r="76" spans="1:44" s="6" customFormat="1" ht="11.25" x14ac:dyDescent="0.25">
      <c r="A76" s="120" t="s">
        <v>122</v>
      </c>
      <c r="B76" s="143">
        <f>SUM(B64:B75)</f>
        <v>405631</v>
      </c>
      <c r="C76" s="143">
        <f>SUM(C64:C75)</f>
        <v>433493</v>
      </c>
      <c r="D76" s="143">
        <f>SUM(D64:D75)</f>
        <v>391526</v>
      </c>
      <c r="E76" s="143">
        <f>SUM(E64:E75)</f>
        <v>296297.25</v>
      </c>
      <c r="F76" s="144">
        <f>(C76)/(B76)-1</f>
        <v>6.8688044059748821E-2</v>
      </c>
      <c r="G76" s="144">
        <f>(D76)/(C76)-1</f>
        <v>-9.6811251854124536E-2</v>
      </c>
      <c r="H76" s="145">
        <f>(E77)/(D77)-1</f>
        <v>0.15434490416082292</v>
      </c>
      <c r="I76" s="146"/>
      <c r="J76" s="143">
        <f>SUM(J64:J75)</f>
        <v>226</v>
      </c>
      <c r="K76" s="143">
        <f>SUM(K64:K75)</f>
        <v>265</v>
      </c>
      <c r="L76" s="143">
        <f>SUM(L64:L75)</f>
        <v>55</v>
      </c>
      <c r="M76" s="143">
        <f>SUM(M64:M75)</f>
        <v>42</v>
      </c>
      <c r="N76" s="144">
        <f>(K76)/(J76)-1</f>
        <v>0.17256637168141586</v>
      </c>
      <c r="O76" s="144">
        <f>(L76)/(K76)-1</f>
        <v>-0.79245283018867929</v>
      </c>
      <c r="P76" s="145">
        <f>(M77)/(L77)-1</f>
        <v>2.2307692307692308</v>
      </c>
      <c r="Q76" s="146"/>
      <c r="R76" s="143">
        <f>SUM(R64:R75)</f>
        <v>105962</v>
      </c>
      <c r="S76" s="143">
        <f>SUM(S64:S75)</f>
        <v>117856</v>
      </c>
      <c r="T76" s="143">
        <f>SUM(T64:T75)</f>
        <v>125753</v>
      </c>
      <c r="U76" s="143">
        <f>SUM(U64:U75)</f>
        <v>82246.75</v>
      </c>
      <c r="V76" s="144">
        <f>(S76)/(R76)-1</f>
        <v>0.11224778694248871</v>
      </c>
      <c r="W76" s="144">
        <f>IF(T76=0,,T76/S76-1)</f>
        <v>6.7005498235134464E-2</v>
      </c>
      <c r="X76" s="145">
        <f>(U77)/(T77)-1</f>
        <v>-1.1671152875579849E-2</v>
      </c>
      <c r="Y76" s="146"/>
      <c r="Z76" s="147">
        <f>SUM(Z64:Z75)</f>
        <v>286079</v>
      </c>
      <c r="AA76" s="143">
        <f>SUM(AA64:AA75)</f>
        <v>304528</v>
      </c>
      <c r="AB76" s="143">
        <f>SUM(AB64:AB75)</f>
        <v>248276</v>
      </c>
      <c r="AC76" s="143">
        <f>SUM(AC64:AC75)</f>
        <v>197451</v>
      </c>
      <c r="AD76" s="144">
        <f>(AA76)/(Z76)-1</f>
        <v>6.4489179562288834E-2</v>
      </c>
      <c r="AE76" s="144">
        <f>(AB76)/(AA76)-1</f>
        <v>-0.18471864656123571</v>
      </c>
      <c r="AF76" s="144">
        <f>(AC77)/(AB77)-1</f>
        <v>0.2068173066932335</v>
      </c>
      <c r="AG76" s="148"/>
    </row>
    <row r="77" spans="1:44" s="6" customFormat="1" ht="12" thickBot="1" x14ac:dyDescent="0.3">
      <c r="A77" s="149" t="s">
        <v>123</v>
      </c>
      <c r="B77" s="150">
        <f>SUM(B64:B71)</f>
        <v>269720</v>
      </c>
      <c r="C77" s="150">
        <f>SUM(C64:C71)</f>
        <v>286083</v>
      </c>
      <c r="D77" s="150">
        <f>SUM(D64:D71)</f>
        <v>256680</v>
      </c>
      <c r="E77" s="150">
        <f>SUM(E64:E71)</f>
        <v>296297.25</v>
      </c>
      <c r="F77" s="151"/>
      <c r="G77" s="152"/>
      <c r="H77" s="152"/>
      <c r="I77" s="153"/>
      <c r="J77" s="154">
        <f>SUM(J64:J71)</f>
        <v>54</v>
      </c>
      <c r="K77" s="154">
        <f>SUM(K64:K71)</f>
        <v>187</v>
      </c>
      <c r="L77" s="154">
        <f>SUM(L64:L71)</f>
        <v>13</v>
      </c>
      <c r="M77" s="154">
        <f>SUM(M64:M71)</f>
        <v>42</v>
      </c>
      <c r="N77" s="151"/>
      <c r="O77" s="155"/>
      <c r="P77" s="155"/>
      <c r="Q77" s="156"/>
      <c r="R77" s="150">
        <f>SUM(R64:R71)</f>
        <v>70879</v>
      </c>
      <c r="S77" s="150">
        <f>SUM(S64:S71)</f>
        <v>75362</v>
      </c>
      <c r="T77" s="150">
        <f>SUM(T64:T71)</f>
        <v>83218</v>
      </c>
      <c r="U77" s="150">
        <f>SUM(U64:U71)</f>
        <v>82246.75</v>
      </c>
      <c r="V77" s="152"/>
      <c r="W77" s="157"/>
      <c r="X77" s="157"/>
      <c r="Y77" s="158"/>
      <c r="Z77" s="154">
        <f>SUM(Z64:Z71)</f>
        <v>186425</v>
      </c>
      <c r="AA77" s="154">
        <f>SUM(AA64:AA71)</f>
        <v>197807</v>
      </c>
      <c r="AB77" s="154">
        <f>SUM(AB64:AB71)</f>
        <v>163613</v>
      </c>
      <c r="AC77" s="154">
        <f>SUM(AC64:AC71)</f>
        <v>197451</v>
      </c>
      <c r="AD77" s="151"/>
      <c r="AE77" s="151"/>
      <c r="AF77" s="159"/>
      <c r="AG77" s="156"/>
    </row>
    <row r="78" spans="1:44" s="6" customFormat="1" ht="11.25" x14ac:dyDescent="0.25">
      <c r="B78" s="160"/>
      <c r="C78" s="160"/>
      <c r="D78" s="160"/>
      <c r="E78" s="160"/>
      <c r="F78" s="161"/>
      <c r="G78" s="161"/>
      <c r="H78" s="161"/>
      <c r="J78" s="161"/>
      <c r="K78" s="161"/>
      <c r="L78" s="161"/>
      <c r="M78" s="160"/>
      <c r="N78" s="161"/>
      <c r="O78" s="161"/>
      <c r="P78" s="160"/>
      <c r="R78" s="161"/>
      <c r="S78" s="161"/>
      <c r="T78" s="161"/>
      <c r="U78" s="161"/>
      <c r="V78" s="161"/>
      <c r="W78" s="161"/>
      <c r="X78" s="161"/>
      <c r="Y78" s="161"/>
      <c r="Z78" s="160"/>
      <c r="AA78" s="161"/>
      <c r="AB78" s="161"/>
      <c r="AC78" s="161"/>
      <c r="AD78" s="161"/>
      <c r="AE78" s="161"/>
      <c r="AF78" s="161"/>
      <c r="AG78" s="161"/>
      <c r="AI78" s="162"/>
      <c r="AJ78" s="162"/>
      <c r="AK78" s="162"/>
      <c r="AP78" s="162"/>
      <c r="AQ78" s="162"/>
      <c r="AR78" s="162"/>
    </row>
    <row r="79" spans="1:44" s="6" customFormat="1" ht="11.25" x14ac:dyDescent="0.25">
      <c r="B79" s="163"/>
      <c r="C79" s="163"/>
      <c r="D79" s="163"/>
      <c r="E79" s="163"/>
      <c r="F79" s="163"/>
      <c r="G79" s="163"/>
      <c r="H79" s="163"/>
      <c r="J79" s="164"/>
      <c r="K79" s="164"/>
      <c r="L79" s="164"/>
      <c r="M79" s="164"/>
      <c r="N79" s="164"/>
      <c r="O79" s="164"/>
      <c r="P79" s="164"/>
      <c r="R79" s="160"/>
      <c r="S79" s="160"/>
      <c r="T79" s="160"/>
      <c r="U79" s="160"/>
      <c r="V79" s="160"/>
      <c r="W79" s="160"/>
      <c r="X79" s="160"/>
      <c r="Y79" s="160"/>
      <c r="Z79" s="160"/>
      <c r="AA79" s="164"/>
      <c r="AB79" s="164"/>
      <c r="AC79" s="164"/>
      <c r="AD79" s="164"/>
      <c r="AE79" s="164"/>
      <c r="AF79" s="164"/>
      <c r="AG79" s="164"/>
    </row>
    <row r="80" spans="1:44" s="6" customFormat="1" ht="11.25" x14ac:dyDescent="0.25">
      <c r="B80" s="164"/>
      <c r="C80" s="164"/>
      <c r="D80" s="164"/>
      <c r="E80" s="163"/>
      <c r="F80" s="163"/>
      <c r="G80" s="163"/>
      <c r="H80" s="163"/>
      <c r="J80" s="164"/>
      <c r="K80" s="164"/>
      <c r="L80" s="164"/>
      <c r="M80" s="164"/>
      <c r="N80" s="164"/>
      <c r="O80" s="164"/>
      <c r="P80" s="164"/>
      <c r="R80" s="160"/>
      <c r="S80" s="160"/>
      <c r="T80" s="160"/>
      <c r="U80" s="160"/>
      <c r="V80" s="160"/>
      <c r="W80" s="160"/>
      <c r="X80" s="160"/>
      <c r="Y80" s="160"/>
      <c r="Z80" s="160"/>
      <c r="AA80" s="164"/>
      <c r="AB80" s="164"/>
      <c r="AC80" s="164"/>
      <c r="AD80" s="164"/>
      <c r="AE80" s="164"/>
      <c r="AF80" s="164"/>
      <c r="AG80" s="164"/>
    </row>
    <row r="81" spans="1:43" s="6" customFormat="1" ht="12" thickBot="1" x14ac:dyDescent="0.3"/>
    <row r="82" spans="1:43" s="6" customFormat="1" ht="19.5" customHeight="1" thickBot="1" x14ac:dyDescent="0.3">
      <c r="B82" s="238" t="s">
        <v>124</v>
      </c>
      <c r="C82" s="239"/>
      <c r="D82" s="239"/>
      <c r="E82" s="239"/>
      <c r="F82" s="239"/>
      <c r="G82" s="239"/>
      <c r="H82" s="239"/>
      <c r="I82" s="240"/>
      <c r="J82" s="238" t="s">
        <v>125</v>
      </c>
      <c r="K82" s="239"/>
      <c r="L82" s="239"/>
      <c r="M82" s="239"/>
      <c r="N82" s="239"/>
      <c r="O82" s="239"/>
      <c r="P82" s="239"/>
      <c r="Q82" s="240"/>
      <c r="R82" s="239" t="s">
        <v>126</v>
      </c>
      <c r="S82" s="239"/>
      <c r="T82" s="239"/>
      <c r="U82" s="239"/>
      <c r="V82" s="239"/>
      <c r="W82" s="239"/>
      <c r="X82" s="239"/>
      <c r="Y82" s="240"/>
      <c r="Z82" s="238" t="s">
        <v>127</v>
      </c>
      <c r="AA82" s="239"/>
      <c r="AB82" s="239"/>
      <c r="AC82" s="239"/>
      <c r="AD82" s="239"/>
      <c r="AE82" s="239"/>
      <c r="AF82" s="239"/>
      <c r="AG82" s="239"/>
      <c r="AH82" s="239"/>
      <c r="AI82" s="240"/>
      <c r="AK82" s="111"/>
      <c r="AL82" s="111"/>
      <c r="AM82" s="111"/>
      <c r="AN82" s="111"/>
      <c r="AO82" s="111"/>
      <c r="AP82" s="111"/>
      <c r="AQ82" s="111"/>
    </row>
    <row r="83" spans="1:43" s="6" customFormat="1" ht="34.5" thickBot="1" x14ac:dyDescent="0.3">
      <c r="A83" s="8" t="s">
        <v>18</v>
      </c>
      <c r="B83" s="165" t="s">
        <v>128</v>
      </c>
      <c r="C83" s="165" t="s">
        <v>129</v>
      </c>
      <c r="D83" s="165" t="s">
        <v>130</v>
      </c>
      <c r="E83" s="165" t="s">
        <v>131</v>
      </c>
      <c r="F83" s="166" t="s">
        <v>132</v>
      </c>
      <c r="G83" s="166" t="s">
        <v>133</v>
      </c>
      <c r="H83" s="166" t="s">
        <v>134</v>
      </c>
      <c r="I83" s="167" t="s">
        <v>135</v>
      </c>
      <c r="J83" s="116" t="s">
        <v>136</v>
      </c>
      <c r="K83" s="168" t="s">
        <v>137</v>
      </c>
      <c r="L83" s="116" t="s">
        <v>138</v>
      </c>
      <c r="M83" s="116" t="s">
        <v>139</v>
      </c>
      <c r="N83" s="113" t="s">
        <v>140</v>
      </c>
      <c r="O83" s="113" t="s">
        <v>141</v>
      </c>
      <c r="P83" s="113" t="s">
        <v>142</v>
      </c>
      <c r="Q83" s="114" t="s">
        <v>143</v>
      </c>
      <c r="R83" s="116" t="s">
        <v>144</v>
      </c>
      <c r="S83" s="116" t="s">
        <v>145</v>
      </c>
      <c r="T83" s="116" t="s">
        <v>146</v>
      </c>
      <c r="U83" s="116" t="s">
        <v>147</v>
      </c>
      <c r="V83" s="113" t="s">
        <v>148</v>
      </c>
      <c r="W83" s="113" t="s">
        <v>149</v>
      </c>
      <c r="X83" s="113" t="s">
        <v>150</v>
      </c>
      <c r="Y83" s="114" t="s">
        <v>151</v>
      </c>
      <c r="Z83" s="116">
        <v>2019</v>
      </c>
      <c r="AA83" s="116">
        <v>2020</v>
      </c>
      <c r="AB83" s="116">
        <v>2021</v>
      </c>
      <c r="AC83" s="116">
        <v>2022</v>
      </c>
      <c r="AD83" s="113" t="s">
        <v>152</v>
      </c>
      <c r="AE83" s="113" t="s">
        <v>153</v>
      </c>
      <c r="AF83" s="113" t="s">
        <v>154</v>
      </c>
      <c r="AG83" s="114" t="s">
        <v>155</v>
      </c>
      <c r="AH83" s="169" t="s">
        <v>156</v>
      </c>
      <c r="AI83" s="114" t="s">
        <v>157</v>
      </c>
    </row>
    <row r="84" spans="1:43" s="6" customFormat="1" ht="11.25" x14ac:dyDescent="0.25">
      <c r="A84" s="136" t="s">
        <v>109</v>
      </c>
      <c r="B84" s="130">
        <f t="shared" ref="B84:B95" si="66">SUM(AF8,AV8)</f>
        <v>24</v>
      </c>
      <c r="C84" s="130">
        <f t="shared" ref="C84:C95" si="67">SUM(AF20,AV20)</f>
        <v>76</v>
      </c>
      <c r="D84" s="130">
        <f t="shared" ref="D84:D95" si="68">SUM(AF32,AV32)</f>
        <v>2</v>
      </c>
      <c r="E84" s="130">
        <f t="shared" ref="E84:E91" si="69">IFERROR(IF(AF44="",NA(),SUM(AF44,AV44)),"")</f>
        <v>8</v>
      </c>
      <c r="F84" s="134">
        <f>IF(C84=0,,C84/B84-1)</f>
        <v>2.1666666666666665</v>
      </c>
      <c r="G84" s="170">
        <f>IF(D84=0,,D84/C84-1)</f>
        <v>-0.97368421052631582</v>
      </c>
      <c r="H84" s="125">
        <f t="shared" ref="H84:H87" si="70">IFERROR(IF(E84=0,,E84/D84-1),"")</f>
        <v>3</v>
      </c>
      <c r="I84" s="139">
        <f>IFERROR(IF(E84=0,,E84/D95-1),"")</f>
        <v>0</v>
      </c>
      <c r="J84" s="127">
        <f t="shared" ref="J84:J95" si="71">SUM(F8)+G8*2</f>
        <v>267</v>
      </c>
      <c r="K84" s="121">
        <f t="shared" ref="K84:K95" si="72">SUM(F20)+G20*2</f>
        <v>256</v>
      </c>
      <c r="L84" s="140">
        <f>SUM(F32)+(G32*2)+(H32*2.25)</f>
        <v>226</v>
      </c>
      <c r="M84" s="140">
        <f t="shared" ref="M84:M91" si="73">IFERROR(IF(F44="",NA(),SUM(F44)+(G44*2)+(H44*2.25)),"")</f>
        <v>298</v>
      </c>
      <c r="N84" s="171">
        <f t="shared" ref="N84:O84" si="74">IF(K84=0,,K84/J84-1)</f>
        <v>-4.1198501872659166E-2</v>
      </c>
      <c r="O84" s="171">
        <f t="shared" si="74"/>
        <v>-0.1171875</v>
      </c>
      <c r="P84" s="125">
        <f t="shared" ref="P84:P87" si="75">IFERROR(IF(M84=0,,M84/L84-1),"")</f>
        <v>0.31858407079646023</v>
      </c>
      <c r="Q84" s="126">
        <f>IFERROR(IF(M84=0,,M84/L95-1),"")</f>
        <v>6.0498220640569311E-2</v>
      </c>
      <c r="R84" s="127">
        <f t="shared" ref="R84:R95" si="76">SUM(BG8)</f>
        <v>1141</v>
      </c>
      <c r="S84" s="127">
        <f t="shared" ref="S84:S95" si="77">SUM(BG20)</f>
        <v>612</v>
      </c>
      <c r="T84" s="127">
        <f t="shared" ref="T84:T95" si="78">SUM(BG32)</f>
        <v>409</v>
      </c>
      <c r="U84" s="129">
        <f t="shared" ref="U84:U91" si="79">IFERROR(IF(BG44="",NA(),SUM(BG44)),"")</f>
        <v>616</v>
      </c>
      <c r="V84" s="172">
        <f t="shared" ref="V84" si="80">IF(S84=0,,S84/R84-1)</f>
        <v>-0.46362839614373352</v>
      </c>
      <c r="W84" s="172">
        <f>IF(T84=0,,T84/S84-1)</f>
        <v>-0.3316993464052288</v>
      </c>
      <c r="X84" s="173">
        <f t="shared" ref="X84:X87" si="81">IFERROR(IF(U84=0,,U84/T84-1),"")</f>
        <v>0.50611246943765287</v>
      </c>
      <c r="Y84" s="126">
        <f>IFERROR(IF(U84=0,,U84/T95-1),"")</f>
        <v>0.17110266159695819</v>
      </c>
      <c r="Z84" s="174">
        <f>SUM((B64,J64,R64,Z64,B84))</f>
        <v>67494</v>
      </c>
      <c r="AA84" s="174">
        <f>SUM((C64,K64,S64,AA64,C84))</f>
        <v>73350</v>
      </c>
      <c r="AB84" s="174">
        <f>SUM((D64,L64,T64,AB64,D84))</f>
        <v>57487</v>
      </c>
      <c r="AC84" s="175">
        <f>IFERROR(IF(E64="",NA(),SUM((E64,M64,U64,AC64,E84))),"")</f>
        <v>70275</v>
      </c>
      <c r="AD84" s="134">
        <f t="shared" ref="AD84:AE95" si="82">IF(AA84=0,,AA84/Z84-1)</f>
        <v>8.6763267846030834E-2</v>
      </c>
      <c r="AE84" s="134">
        <f t="shared" si="82"/>
        <v>-0.21626448534423992</v>
      </c>
      <c r="AF84" s="173">
        <f t="shared" ref="AF84:AF87" si="83">IFERROR(IF(AC84=0,,AC84/AB84-1),"")</f>
        <v>0.22245029310974651</v>
      </c>
      <c r="AG84" s="132">
        <f>IFERROR(IF(AC84=0,,AC84/AB95-1),"")</f>
        <v>3.4810266378053623E-2</v>
      </c>
      <c r="AH84" s="176">
        <v>58347</v>
      </c>
      <c r="AI84" s="138">
        <f t="shared" ref="AI84:AI94" si="84">IF(AC84="","",SUM(AC84/AH84)-1)</f>
        <v>0.20443210447837945</v>
      </c>
    </row>
    <row r="85" spans="1:43" s="6" customFormat="1" ht="11.25" x14ac:dyDescent="0.25">
      <c r="A85" s="136" t="s">
        <v>111</v>
      </c>
      <c r="B85" s="130">
        <f t="shared" si="66"/>
        <v>0</v>
      </c>
      <c r="C85" s="130">
        <f t="shared" si="67"/>
        <v>2</v>
      </c>
      <c r="D85" s="130">
        <f t="shared" si="68"/>
        <v>0</v>
      </c>
      <c r="E85" s="130">
        <f t="shared" si="69"/>
        <v>0</v>
      </c>
      <c r="F85" s="124" t="s">
        <v>110</v>
      </c>
      <c r="G85" s="170">
        <f>IF(D85=0,,D85/C85-1)</f>
        <v>0</v>
      </c>
      <c r="H85" s="125">
        <f t="shared" si="70"/>
        <v>0</v>
      </c>
      <c r="I85" s="139">
        <f t="shared" ref="I85:I86" si="85">IFERROR(IF(E85=0,,E85/E84-1),"")</f>
        <v>0</v>
      </c>
      <c r="J85" s="128">
        <f t="shared" si="71"/>
        <v>248</v>
      </c>
      <c r="K85" s="137">
        <f t="shared" si="72"/>
        <v>256</v>
      </c>
      <c r="L85" s="130">
        <f t="shared" ref="L85:L95" si="86">SUM(F33)+(G33*2)</f>
        <v>270</v>
      </c>
      <c r="M85" s="140">
        <f t="shared" si="73"/>
        <v>277</v>
      </c>
      <c r="N85" s="125">
        <f>IF(K85=0,,K85/J85-1)</f>
        <v>3.2258064516129004E-2</v>
      </c>
      <c r="O85" s="125">
        <f>IF(L85=0,,L85/K85-1)</f>
        <v>5.46875E-2</v>
      </c>
      <c r="P85" s="125">
        <f t="shared" si="75"/>
        <v>2.5925925925925908E-2</v>
      </c>
      <c r="Q85" s="138">
        <f t="shared" ref="Q85:Q87" si="87">IFERROR(IF(M85=0,,M85/M84-1),"")</f>
        <v>-7.0469798657718075E-2</v>
      </c>
      <c r="R85" s="128">
        <f t="shared" si="76"/>
        <v>451</v>
      </c>
      <c r="S85" s="128">
        <f t="shared" si="77"/>
        <v>713</v>
      </c>
      <c r="T85" s="128">
        <f t="shared" si="78"/>
        <v>859</v>
      </c>
      <c r="U85" s="129">
        <f t="shared" si="79"/>
        <v>984</v>
      </c>
      <c r="V85" s="173">
        <f>IF(S85=0,,S85/R85-1)</f>
        <v>0.58093126385809302</v>
      </c>
      <c r="W85" s="173">
        <f>IF(T85=0,,T85/S85-1)</f>
        <v>0.20476858345021043</v>
      </c>
      <c r="X85" s="173">
        <f t="shared" si="81"/>
        <v>0.14551804423748549</v>
      </c>
      <c r="Y85" s="138">
        <f t="shared" ref="Y85:Y87" si="88">IFERROR(IF(U85=0,,U85/U84-1),"")</f>
        <v>0.59740259740259738</v>
      </c>
      <c r="Z85" s="177">
        <f>SUM((B65,J65,R65,Z65,B85))</f>
        <v>58481</v>
      </c>
      <c r="AA85" s="177">
        <f>SUM((C65,K65,S65,AA65,C85))</f>
        <v>68763</v>
      </c>
      <c r="AB85" s="177">
        <f>SUM((D65,L65,T65,AB65,D85))</f>
        <v>57031</v>
      </c>
      <c r="AC85" s="175">
        <f>IFERROR(IF(E65="",NA(),SUM((E65,M65,U65,AC65,E85))),"")</f>
        <v>68219.75</v>
      </c>
      <c r="AD85" s="124">
        <f t="shared" si="82"/>
        <v>0.17581778697354689</v>
      </c>
      <c r="AE85" s="124">
        <f t="shared" si="82"/>
        <v>-0.17061501097974197</v>
      </c>
      <c r="AF85" s="173">
        <f t="shared" si="83"/>
        <v>0.19618716136837855</v>
      </c>
      <c r="AG85" s="139">
        <f t="shared" ref="AG85:AG87" si="89">IFERROR(IF(AC85=0,,AC85/AC84-1),"")</f>
        <v>-2.9245819992885114E-2</v>
      </c>
      <c r="AH85" s="178">
        <v>57886</v>
      </c>
      <c r="AI85" s="138">
        <f t="shared" si="84"/>
        <v>0.17851898559237123</v>
      </c>
    </row>
    <row r="86" spans="1:43" s="6" customFormat="1" ht="11.25" x14ac:dyDescent="0.25">
      <c r="A86" s="136" t="s">
        <v>112</v>
      </c>
      <c r="B86" s="130">
        <f t="shared" si="66"/>
        <v>2</v>
      </c>
      <c r="C86" s="130">
        <f t="shared" si="67"/>
        <v>0</v>
      </c>
      <c r="D86" s="130">
        <f t="shared" si="68"/>
        <v>0</v>
      </c>
      <c r="E86" s="130">
        <f t="shared" si="69"/>
        <v>0</v>
      </c>
      <c r="F86" s="124">
        <f t="shared" ref="F86:G95" si="90">IF(C86=0,,C86/B86-1)</f>
        <v>0</v>
      </c>
      <c r="G86" s="170">
        <f t="shared" si="90"/>
        <v>0</v>
      </c>
      <c r="H86" s="125">
        <f t="shared" si="70"/>
        <v>0</v>
      </c>
      <c r="I86" s="139">
        <f t="shared" si="85"/>
        <v>0</v>
      </c>
      <c r="J86" s="128">
        <f t="shared" si="71"/>
        <v>205</v>
      </c>
      <c r="K86" s="137">
        <f t="shared" si="72"/>
        <v>216</v>
      </c>
      <c r="L86" s="130">
        <f t="shared" si="86"/>
        <v>236</v>
      </c>
      <c r="M86" s="140">
        <f t="shared" si="73"/>
        <v>259.25</v>
      </c>
      <c r="N86" s="125">
        <f t="shared" ref="N86:O95" si="91">IF(K86=0,,K86/J86-1)</f>
        <v>5.3658536585365901E-2</v>
      </c>
      <c r="O86" s="125">
        <f t="shared" si="91"/>
        <v>9.259259259259256E-2</v>
      </c>
      <c r="P86" s="125">
        <f t="shared" si="75"/>
        <v>9.8516949152542388E-2</v>
      </c>
      <c r="Q86" s="138">
        <f t="shared" si="87"/>
        <v>-6.4079422382671503E-2</v>
      </c>
      <c r="R86" s="128">
        <f t="shared" si="76"/>
        <v>922</v>
      </c>
      <c r="S86" s="128">
        <f t="shared" si="77"/>
        <v>572</v>
      </c>
      <c r="T86" s="128">
        <f t="shared" si="78"/>
        <v>548</v>
      </c>
      <c r="U86" s="129">
        <f t="shared" si="79"/>
        <v>955</v>
      </c>
      <c r="V86" s="173">
        <f t="shared" ref="V86:W95" si="92">IF(S86=0,,S86/R86-1)</f>
        <v>-0.37960954446854667</v>
      </c>
      <c r="W86" s="173">
        <f t="shared" si="92"/>
        <v>-4.1958041958041981E-2</v>
      </c>
      <c r="X86" s="173">
        <f t="shared" si="81"/>
        <v>0.7427007299270072</v>
      </c>
      <c r="Y86" s="138">
        <f t="shared" si="88"/>
        <v>-2.9471544715447107E-2</v>
      </c>
      <c r="Z86" s="177">
        <f>SUM((B66,J66,R66,Z66,B86))</f>
        <v>51855</v>
      </c>
      <c r="AA86" s="177">
        <f>SUM((C66,K66,S66,AA66,C86))</f>
        <v>50403</v>
      </c>
      <c r="AB86" s="177">
        <f>SUM((D66,L66,T66,AB66,D86))</f>
        <v>60732</v>
      </c>
      <c r="AC86" s="175">
        <f>IFERROR(IF(E66="",NA(),SUM((E66,M66,U66,AC66,E86))),"")</f>
        <v>60942.5</v>
      </c>
      <c r="AD86" s="124">
        <f t="shared" si="82"/>
        <v>-2.8001157072606309E-2</v>
      </c>
      <c r="AE86" s="124">
        <f t="shared" si="82"/>
        <v>0.20492827807868585</v>
      </c>
      <c r="AF86" s="173">
        <f t="shared" si="83"/>
        <v>3.4660475531844703E-3</v>
      </c>
      <c r="AG86" s="139">
        <f t="shared" si="89"/>
        <v>-0.10667365389055228</v>
      </c>
      <c r="AH86" s="178">
        <v>61643</v>
      </c>
      <c r="AI86" s="138">
        <f t="shared" si="84"/>
        <v>-1.136382070956965E-2</v>
      </c>
    </row>
    <row r="87" spans="1:43" s="6" customFormat="1" ht="11.25" x14ac:dyDescent="0.25">
      <c r="A87" s="136" t="s">
        <v>113</v>
      </c>
      <c r="B87" s="130">
        <f t="shared" si="66"/>
        <v>0</v>
      </c>
      <c r="C87" s="130">
        <f t="shared" si="67"/>
        <v>4</v>
      </c>
      <c r="D87" s="130">
        <f t="shared" si="68"/>
        <v>2</v>
      </c>
      <c r="E87" s="130">
        <f t="shared" si="69"/>
        <v>8</v>
      </c>
      <c r="F87" s="124" t="s">
        <v>110</v>
      </c>
      <c r="G87" s="170">
        <f t="shared" si="90"/>
        <v>-0.5</v>
      </c>
      <c r="H87" s="125">
        <f t="shared" si="70"/>
        <v>3</v>
      </c>
      <c r="I87" s="139" t="s">
        <v>110</v>
      </c>
      <c r="J87" s="128">
        <f t="shared" si="71"/>
        <v>242</v>
      </c>
      <c r="K87" s="137">
        <f t="shared" si="72"/>
        <v>264</v>
      </c>
      <c r="L87" s="130">
        <f t="shared" si="86"/>
        <v>297</v>
      </c>
      <c r="M87" s="140">
        <f t="shared" si="73"/>
        <v>304</v>
      </c>
      <c r="N87" s="125">
        <f t="shared" si="91"/>
        <v>9.0909090909090828E-2</v>
      </c>
      <c r="O87" s="125">
        <f t="shared" si="91"/>
        <v>0.125</v>
      </c>
      <c r="P87" s="125">
        <f t="shared" si="75"/>
        <v>2.3569023569023573E-2</v>
      </c>
      <c r="Q87" s="138">
        <f t="shared" si="87"/>
        <v>0.17261330761812932</v>
      </c>
      <c r="R87" s="128">
        <f t="shared" si="76"/>
        <v>678</v>
      </c>
      <c r="S87" s="128">
        <f t="shared" si="77"/>
        <v>866</v>
      </c>
      <c r="T87" s="128">
        <f t="shared" si="78"/>
        <v>1132</v>
      </c>
      <c r="U87" s="129">
        <f t="shared" si="79"/>
        <v>902</v>
      </c>
      <c r="V87" s="173">
        <f t="shared" si="92"/>
        <v>0.27728613569321525</v>
      </c>
      <c r="W87" s="173">
        <f t="shared" si="92"/>
        <v>0.30715935334872979</v>
      </c>
      <c r="X87" s="173">
        <f t="shared" si="81"/>
        <v>-0.20318021201413428</v>
      </c>
      <c r="Y87" s="138">
        <f t="shared" si="88"/>
        <v>-5.5497382198952838E-2</v>
      </c>
      <c r="Z87" s="177">
        <f>SUM((B67,J67,R67,Z67,B87))</f>
        <v>62951</v>
      </c>
      <c r="AA87" s="177">
        <f>SUM((C67,K67,S67,AA67,C87))</f>
        <v>65731</v>
      </c>
      <c r="AB87" s="177">
        <f>SUM((D67,L67,T67,AB67,D87))</f>
        <v>67357</v>
      </c>
      <c r="AC87" s="175">
        <f>IFERROR(IF(E67="",NA(),SUM((E67,M67,U67,AC67,E87))),"")</f>
        <v>72624.25</v>
      </c>
      <c r="AD87" s="124">
        <f t="shared" si="82"/>
        <v>4.4161331829518202E-2</v>
      </c>
      <c r="AE87" s="124">
        <f t="shared" si="82"/>
        <v>2.4737186411282419E-2</v>
      </c>
      <c r="AF87" s="173">
        <f t="shared" si="83"/>
        <v>7.8198999361610566E-2</v>
      </c>
      <c r="AG87" s="139">
        <f t="shared" si="89"/>
        <v>0.19168478483816709</v>
      </c>
      <c r="AH87" s="178">
        <v>68367</v>
      </c>
      <c r="AI87" s="138">
        <f t="shared" si="84"/>
        <v>6.2270539880351583E-2</v>
      </c>
    </row>
    <row r="88" spans="1:43" s="6" customFormat="1" ht="11.25" x14ac:dyDescent="0.25">
      <c r="A88" s="136" t="s">
        <v>114</v>
      </c>
      <c r="B88" s="130">
        <f t="shared" si="66"/>
        <v>0</v>
      </c>
      <c r="C88" s="130">
        <f t="shared" si="67"/>
        <v>51</v>
      </c>
      <c r="D88" s="130">
        <f t="shared" si="68"/>
        <v>0</v>
      </c>
      <c r="E88" s="130">
        <f t="shared" si="69"/>
        <v>2</v>
      </c>
      <c r="F88" s="124" t="s">
        <v>110</v>
      </c>
      <c r="G88" s="170">
        <f t="shared" si="90"/>
        <v>0</v>
      </c>
      <c r="H88" s="125" t="str">
        <f>IFERROR(IF(E88=0,,E88/D88-1),"")</f>
        <v/>
      </c>
      <c r="I88" s="139">
        <f>IFERROR(IF(E88=0,,E88/E87-1),"")</f>
        <v>-0.75</v>
      </c>
      <c r="J88" s="128">
        <f t="shared" si="71"/>
        <v>291</v>
      </c>
      <c r="K88" s="137">
        <f t="shared" si="72"/>
        <v>191</v>
      </c>
      <c r="L88" s="130">
        <f t="shared" si="86"/>
        <v>246</v>
      </c>
      <c r="M88" s="140">
        <f t="shared" si="73"/>
        <v>239</v>
      </c>
      <c r="N88" s="125">
        <f>IF(K88=0,,K88/J88-1)</f>
        <v>-0.3436426116838488</v>
      </c>
      <c r="O88" s="125">
        <f>IF(L88=0,,L88/K88-1)</f>
        <v>0.28795811518324599</v>
      </c>
      <c r="P88" s="125">
        <f>IFERROR(IF(M88=0,,M88/L88-1),"")</f>
        <v>-2.8455284552845517E-2</v>
      </c>
      <c r="Q88" s="138">
        <f>IFERROR(IF(M88=0,,M88/M87-1),"")</f>
        <v>-0.21381578947368418</v>
      </c>
      <c r="R88" s="128">
        <f t="shared" si="76"/>
        <v>641</v>
      </c>
      <c r="S88" s="128">
        <f t="shared" si="77"/>
        <v>538</v>
      </c>
      <c r="T88" s="128">
        <f t="shared" si="78"/>
        <v>668</v>
      </c>
      <c r="U88" s="129">
        <f t="shared" si="79"/>
        <v>792</v>
      </c>
      <c r="V88" s="173">
        <f>IF(S88=0,,S88/R88-1)</f>
        <v>-0.16068642745709827</v>
      </c>
      <c r="W88" s="173">
        <f>IF(T88=0,,T88/S88-1)</f>
        <v>0.24163568773234201</v>
      </c>
      <c r="X88" s="173">
        <f>IFERROR(IF(U88=0,,U88/T88-1),"")</f>
        <v>0.18562874251497008</v>
      </c>
      <c r="Y88" s="138">
        <f>IFERROR(IF(U88=0,,U88/U87-1),"")</f>
        <v>-0.12195121951219512</v>
      </c>
      <c r="Z88" s="177">
        <f>SUM((B68,J68,R68,Z68,B88))</f>
        <v>75855</v>
      </c>
      <c r="AA88" s="177">
        <f>SUM((C68,K68,S68,AA68,C88))</f>
        <v>70828</v>
      </c>
      <c r="AB88" s="177">
        <f>SUM((D68,L68,T68,AB68,D88))</f>
        <v>63835</v>
      </c>
      <c r="AC88" s="175">
        <f>IFERROR(IF(E68="",NA(),SUM((E68,M68,U68,AC68,E88))),"")</f>
        <v>70247</v>
      </c>
      <c r="AD88" s="124">
        <f t="shared" si="82"/>
        <v>-6.6271175268604599E-2</v>
      </c>
      <c r="AE88" s="124">
        <f t="shared" si="82"/>
        <v>-9.8732139831704924E-2</v>
      </c>
      <c r="AF88" s="173">
        <f>IFERROR(IF(AC88=0,,AC88/AB88-1),"")</f>
        <v>0.10044646353881093</v>
      </c>
      <c r="AG88" s="139">
        <f>IFERROR(IF(AC88=0,,AC88/AC87-1),"")</f>
        <v>-3.2733556628812055E-2</v>
      </c>
      <c r="AH88" s="178">
        <v>64793</v>
      </c>
      <c r="AI88" s="138">
        <f t="shared" si="84"/>
        <v>8.4175759727131094E-2</v>
      </c>
    </row>
    <row r="89" spans="1:43" s="6" customFormat="1" ht="11.25" x14ac:dyDescent="0.25">
      <c r="A89" s="136" t="s">
        <v>115</v>
      </c>
      <c r="B89" s="130">
        <f t="shared" si="66"/>
        <v>36</v>
      </c>
      <c r="C89" s="130">
        <f t="shared" si="67"/>
        <v>27</v>
      </c>
      <c r="D89" s="130">
        <f t="shared" si="68"/>
        <v>0</v>
      </c>
      <c r="E89" s="130">
        <f t="shared" si="69"/>
        <v>64</v>
      </c>
      <c r="F89" s="124">
        <f t="shared" si="90"/>
        <v>-0.25</v>
      </c>
      <c r="G89" s="170">
        <f t="shared" si="90"/>
        <v>0</v>
      </c>
      <c r="H89" s="125" t="s">
        <v>110</v>
      </c>
      <c r="I89" s="139" t="s">
        <v>110</v>
      </c>
      <c r="J89" s="128">
        <f t="shared" si="71"/>
        <v>231</v>
      </c>
      <c r="K89" s="137">
        <f t="shared" si="72"/>
        <v>221</v>
      </c>
      <c r="L89" s="130">
        <f t="shared" si="86"/>
        <v>236</v>
      </c>
      <c r="M89" s="140">
        <f t="shared" si="73"/>
        <v>287</v>
      </c>
      <c r="N89" s="125">
        <f t="shared" si="91"/>
        <v>-4.3290043290043267E-2</v>
      </c>
      <c r="O89" s="125">
        <f t="shared" si="91"/>
        <v>6.7873303167420795E-2</v>
      </c>
      <c r="P89" s="125">
        <f t="shared" ref="P89:P95" si="93">IFERROR(IF(M89=0,,M89/L89-1),"")</f>
        <v>0.21610169491525433</v>
      </c>
      <c r="Q89" s="138">
        <f t="shared" ref="Q89:Q95" si="94">IFERROR(IF(M89=0,,M89/M88-1),"")</f>
        <v>0.20083682008368209</v>
      </c>
      <c r="R89" s="128">
        <f t="shared" si="76"/>
        <v>720</v>
      </c>
      <c r="S89" s="128">
        <f t="shared" si="77"/>
        <v>1003</v>
      </c>
      <c r="T89" s="128">
        <f t="shared" si="78"/>
        <v>1185</v>
      </c>
      <c r="U89" s="129">
        <f t="shared" si="79"/>
        <v>821</v>
      </c>
      <c r="V89" s="173">
        <f t="shared" si="92"/>
        <v>0.39305555555555549</v>
      </c>
      <c r="W89" s="173">
        <f t="shared" si="92"/>
        <v>0.18145563310069801</v>
      </c>
      <c r="X89" s="173">
        <f t="shared" ref="X89:X95" si="95">IFERROR(IF(U89=0,,U89/T89-1),"")</f>
        <v>-0.30717299578059076</v>
      </c>
      <c r="Y89" s="138">
        <f t="shared" ref="Y89:Y95" si="96">IFERROR(IF(U89=0,,U89/U88-1),"")</f>
        <v>3.6616161616161547E-2</v>
      </c>
      <c r="Z89" s="177">
        <f>SUM((B69,J69,R69,Z69,B89))</f>
        <v>64458</v>
      </c>
      <c r="AA89" s="177">
        <f>SUM((C69,K69,S69,AA69,C89))</f>
        <v>66115</v>
      </c>
      <c r="AB89" s="177">
        <f>SUM((D69,L69,T69,AB69,D89))</f>
        <v>67261</v>
      </c>
      <c r="AC89" s="175">
        <f>IFERROR(IF(E69="",NA(),SUM((E69,M69,U69,AC69,E89))),"")</f>
        <v>79182.25</v>
      </c>
      <c r="AD89" s="124">
        <f t="shared" si="82"/>
        <v>2.5706661702193712E-2</v>
      </c>
      <c r="AE89" s="124">
        <f t="shared" si="82"/>
        <v>1.7333434167738027E-2</v>
      </c>
      <c r="AF89" s="173">
        <f>IFERROR(IF(AC89=0,,AC89/AB89-1),"")</f>
        <v>0.17723866728118831</v>
      </c>
      <c r="AG89" s="139">
        <f>IFERROR(IF(AC89=0,,AC89/AC88-1),"")</f>
        <v>0.12719760274460112</v>
      </c>
      <c r="AH89" s="178">
        <v>68270</v>
      </c>
      <c r="AI89" s="138">
        <f t="shared" si="84"/>
        <v>0.15983960744104286</v>
      </c>
    </row>
    <row r="90" spans="1:43" s="6" customFormat="1" ht="11.25" x14ac:dyDescent="0.25">
      <c r="A90" s="136" t="s">
        <v>116</v>
      </c>
      <c r="B90" s="130">
        <f t="shared" si="66"/>
        <v>6</v>
      </c>
      <c r="C90" s="130">
        <f t="shared" si="67"/>
        <v>471</v>
      </c>
      <c r="D90" s="130">
        <f t="shared" si="68"/>
        <v>0</v>
      </c>
      <c r="E90" s="130">
        <f t="shared" si="69"/>
        <v>1</v>
      </c>
      <c r="F90" s="124">
        <f t="shared" si="90"/>
        <v>77.5</v>
      </c>
      <c r="G90" s="170">
        <f t="shared" si="90"/>
        <v>0</v>
      </c>
      <c r="H90" s="125" t="str">
        <f t="shared" ref="H90:H95" si="97">IFERROR(IF(E90=0,,E90/D90-1),"")</f>
        <v/>
      </c>
      <c r="I90" s="139">
        <f t="shared" ref="I90:I95" si="98">IFERROR(IF(E90=0,,E90/E89-1),"")</f>
        <v>-0.984375</v>
      </c>
      <c r="J90" s="128">
        <f t="shared" si="71"/>
        <v>262</v>
      </c>
      <c r="K90" s="137">
        <f t="shared" si="72"/>
        <v>225</v>
      </c>
      <c r="L90" s="130">
        <f t="shared" si="86"/>
        <v>282</v>
      </c>
      <c r="M90" s="140">
        <f t="shared" si="73"/>
        <v>278</v>
      </c>
      <c r="N90" s="125">
        <f t="shared" si="91"/>
        <v>-0.14122137404580148</v>
      </c>
      <c r="O90" s="125">
        <f t="shared" si="91"/>
        <v>0.25333333333333341</v>
      </c>
      <c r="P90" s="125">
        <f t="shared" si="93"/>
        <v>-1.4184397163120588E-2</v>
      </c>
      <c r="Q90" s="138">
        <f t="shared" si="94"/>
        <v>-3.1358885017421567E-2</v>
      </c>
      <c r="R90" s="128">
        <f t="shared" si="76"/>
        <v>554</v>
      </c>
      <c r="S90" s="128">
        <f t="shared" si="77"/>
        <v>684</v>
      </c>
      <c r="T90" s="128">
        <f t="shared" si="78"/>
        <v>692</v>
      </c>
      <c r="U90" s="129">
        <f t="shared" si="79"/>
        <v>1096</v>
      </c>
      <c r="V90" s="173">
        <f t="shared" si="92"/>
        <v>0.23465703971119134</v>
      </c>
      <c r="W90" s="173">
        <f t="shared" si="92"/>
        <v>1.1695906432748648E-2</v>
      </c>
      <c r="X90" s="173">
        <f t="shared" si="95"/>
        <v>0.58381502890173409</v>
      </c>
      <c r="Y90" s="138">
        <f t="shared" si="96"/>
        <v>0.33495736906211926</v>
      </c>
      <c r="Z90" s="177">
        <f>SUM((B70,J70,R70,Z70,B90))</f>
        <v>72007</v>
      </c>
      <c r="AA90" s="177">
        <f>SUM((C70,K70,S70,AA70,C90))</f>
        <v>76124</v>
      </c>
      <c r="AB90" s="177">
        <f>SUM((D70,L70,T70,AB70,D90))</f>
        <v>59084</v>
      </c>
      <c r="AC90" s="175">
        <f>IFERROR(IF(E70="",NA(),SUM((E70,M70,U70,AC70,E90))),"")</f>
        <v>71836.5</v>
      </c>
      <c r="AD90" s="124">
        <f t="shared" si="82"/>
        <v>5.7174996875303696E-2</v>
      </c>
      <c r="AE90" s="124">
        <f t="shared" si="82"/>
        <v>-0.22384530502863753</v>
      </c>
      <c r="AF90" s="173">
        <f t="shared" ref="AF90:AF95" si="99">IFERROR(IF(AC90=0,,AC90/AB90-1),"")</f>
        <v>0.21583677476135676</v>
      </c>
      <c r="AG90" s="139">
        <f t="shared" ref="AG90:AG95" si="100">IFERROR(IF(AC90=0,,AC90/AC89-1),"")</f>
        <v>-9.2770159979035705E-2</v>
      </c>
      <c r="AH90" s="178">
        <v>62293</v>
      </c>
      <c r="AI90" s="138">
        <f t="shared" si="84"/>
        <v>0.15320340969290291</v>
      </c>
    </row>
    <row r="91" spans="1:43" s="6" customFormat="1" ht="11.25" x14ac:dyDescent="0.25">
      <c r="A91" s="136" t="s">
        <v>117</v>
      </c>
      <c r="B91" s="130">
        <f t="shared" si="66"/>
        <v>28</v>
      </c>
      <c r="C91" s="130">
        <f t="shared" si="67"/>
        <v>469</v>
      </c>
      <c r="D91" s="130">
        <f t="shared" si="68"/>
        <v>0</v>
      </c>
      <c r="E91" s="130">
        <f t="shared" si="69"/>
        <v>0</v>
      </c>
      <c r="F91" s="124">
        <f t="shared" si="90"/>
        <v>15.75</v>
      </c>
      <c r="G91" s="170">
        <f t="shared" si="90"/>
        <v>0</v>
      </c>
      <c r="H91" s="125">
        <f t="shared" si="97"/>
        <v>0</v>
      </c>
      <c r="I91" s="139">
        <f t="shared" si="98"/>
        <v>0</v>
      </c>
      <c r="J91" s="128">
        <f t="shared" si="71"/>
        <v>284</v>
      </c>
      <c r="K91" s="137">
        <f t="shared" si="72"/>
        <v>293</v>
      </c>
      <c r="L91" s="130">
        <f t="shared" si="86"/>
        <v>277</v>
      </c>
      <c r="M91" s="140">
        <f t="shared" si="73"/>
        <v>329</v>
      </c>
      <c r="N91" s="125">
        <f t="shared" si="91"/>
        <v>3.1690140845070491E-2</v>
      </c>
      <c r="O91" s="125">
        <f t="shared" si="91"/>
        <v>-5.4607508532423243E-2</v>
      </c>
      <c r="P91" s="125">
        <f t="shared" si="93"/>
        <v>0.18772563176895307</v>
      </c>
      <c r="Q91" s="138">
        <f t="shared" si="94"/>
        <v>0.18345323741007191</v>
      </c>
      <c r="R91" s="128">
        <f t="shared" si="76"/>
        <v>1111</v>
      </c>
      <c r="S91" s="128">
        <f t="shared" si="77"/>
        <v>1283</v>
      </c>
      <c r="T91" s="128">
        <f t="shared" si="78"/>
        <v>653</v>
      </c>
      <c r="U91" s="129">
        <f t="shared" si="79"/>
        <v>751</v>
      </c>
      <c r="V91" s="173">
        <f t="shared" si="92"/>
        <v>0.15481548154815483</v>
      </c>
      <c r="W91" s="173">
        <f t="shared" si="92"/>
        <v>-0.49103663289166022</v>
      </c>
      <c r="X91" s="173">
        <f t="shared" si="95"/>
        <v>0.15007656967840743</v>
      </c>
      <c r="Y91" s="138">
        <f t="shared" si="96"/>
        <v>-0.31478102189781021</v>
      </c>
      <c r="Z91" s="177">
        <f>SUM((B71,J71,R71,Z71,B91))</f>
        <v>74073</v>
      </c>
      <c r="AA91" s="177">
        <f>SUM((C71,K71,S71,AA71,C91))</f>
        <v>89225</v>
      </c>
      <c r="AB91" s="177">
        <f>SUM((D71,L71,T71,AB71,D91))</f>
        <v>70741</v>
      </c>
      <c r="AC91" s="175">
        <f>IFERROR(IF(E71="",NA(),SUM((E71,M71,U71,AC71,E91))),"")</f>
        <v>82792.75</v>
      </c>
      <c r="AD91" s="124">
        <f t="shared" si="82"/>
        <v>0.20455496604700762</v>
      </c>
      <c r="AE91" s="124">
        <f t="shared" si="82"/>
        <v>-0.20716166993555618</v>
      </c>
      <c r="AF91" s="173">
        <f t="shared" si="99"/>
        <v>0.17036442798377172</v>
      </c>
      <c r="AG91" s="139">
        <f t="shared" si="100"/>
        <v>0.15251647839190374</v>
      </c>
      <c r="AH91" s="178">
        <v>71990</v>
      </c>
      <c r="AI91" s="138">
        <f t="shared" si="84"/>
        <v>0.15005903597721915</v>
      </c>
    </row>
    <row r="92" spans="1:43" s="6" customFormat="1" ht="11.25" x14ac:dyDescent="0.25">
      <c r="A92" s="136" t="s">
        <v>118</v>
      </c>
      <c r="B92" s="130">
        <f t="shared" si="66"/>
        <v>16</v>
      </c>
      <c r="C92" s="130">
        <f t="shared" si="67"/>
        <v>32</v>
      </c>
      <c r="D92" s="130">
        <f t="shared" si="68"/>
        <v>8</v>
      </c>
      <c r="E92" s="130"/>
      <c r="F92" s="124">
        <f t="shared" si="90"/>
        <v>1</v>
      </c>
      <c r="G92" s="170">
        <f t="shared" si="90"/>
        <v>-0.75</v>
      </c>
      <c r="H92" s="125">
        <f t="shared" si="97"/>
        <v>0</v>
      </c>
      <c r="I92" s="139">
        <f t="shared" si="98"/>
        <v>0</v>
      </c>
      <c r="J92" s="128">
        <f t="shared" si="71"/>
        <v>238</v>
      </c>
      <c r="K92" s="137">
        <f t="shared" si="72"/>
        <v>222</v>
      </c>
      <c r="L92" s="130">
        <f t="shared" si="86"/>
        <v>251</v>
      </c>
      <c r="M92" s="140"/>
      <c r="N92" s="125">
        <f t="shared" si="91"/>
        <v>-6.7226890756302504E-2</v>
      </c>
      <c r="O92" s="125">
        <f t="shared" si="91"/>
        <v>0.13063063063063063</v>
      </c>
      <c r="P92" s="125">
        <f t="shared" si="93"/>
        <v>0</v>
      </c>
      <c r="Q92" s="138">
        <f t="shared" si="94"/>
        <v>0</v>
      </c>
      <c r="R92" s="128">
        <f t="shared" si="76"/>
        <v>572</v>
      </c>
      <c r="S92" s="128">
        <f t="shared" si="77"/>
        <v>698</v>
      </c>
      <c r="T92" s="128">
        <f t="shared" si="78"/>
        <v>630</v>
      </c>
      <c r="U92" s="129"/>
      <c r="V92" s="173">
        <f t="shared" si="92"/>
        <v>0.2202797202797202</v>
      </c>
      <c r="W92" s="173">
        <f t="shared" si="92"/>
        <v>-9.7421203438395443E-2</v>
      </c>
      <c r="X92" s="173">
        <f t="shared" si="95"/>
        <v>0</v>
      </c>
      <c r="Y92" s="138">
        <f t="shared" si="96"/>
        <v>0</v>
      </c>
      <c r="Z92" s="177">
        <f>SUM((B72,J72,R72,Z72,B92))</f>
        <v>69129</v>
      </c>
      <c r="AA92" s="177">
        <f>SUM((C72,K72,S72,AA72,C92))</f>
        <v>73282</v>
      </c>
      <c r="AB92" s="177">
        <f>SUM((D72,L72,T72,AB72,D92))</f>
        <v>63793</v>
      </c>
      <c r="AC92" s="175"/>
      <c r="AD92" s="124">
        <f t="shared" si="82"/>
        <v>6.0076089629533147E-2</v>
      </c>
      <c r="AE92" s="124">
        <f t="shared" si="82"/>
        <v>-0.12948609481182283</v>
      </c>
      <c r="AF92" s="173">
        <f t="shared" si="99"/>
        <v>0</v>
      </c>
      <c r="AG92" s="139">
        <f t="shared" si="100"/>
        <v>0</v>
      </c>
      <c r="AH92" s="178">
        <v>64629</v>
      </c>
      <c r="AI92" s="138" t="str">
        <f t="shared" si="84"/>
        <v/>
      </c>
    </row>
    <row r="93" spans="1:43" s="6" customFormat="1" ht="11.25" x14ac:dyDescent="0.25">
      <c r="A93" s="136" t="s">
        <v>119</v>
      </c>
      <c r="B93" s="130">
        <f t="shared" si="66"/>
        <v>8</v>
      </c>
      <c r="C93" s="130">
        <f t="shared" si="67"/>
        <v>4</v>
      </c>
      <c r="D93" s="130">
        <f t="shared" si="68"/>
        <v>12</v>
      </c>
      <c r="E93" s="130"/>
      <c r="F93" s="124">
        <f t="shared" si="90"/>
        <v>-0.5</v>
      </c>
      <c r="G93" s="170">
        <f t="shared" si="90"/>
        <v>2</v>
      </c>
      <c r="H93" s="125">
        <f t="shared" si="97"/>
        <v>0</v>
      </c>
      <c r="I93" s="139">
        <f t="shared" si="98"/>
        <v>0</v>
      </c>
      <c r="J93" s="128">
        <f t="shared" si="71"/>
        <v>243</v>
      </c>
      <c r="K93" s="137">
        <f t="shared" si="72"/>
        <v>241</v>
      </c>
      <c r="L93" s="130">
        <f t="shared" si="86"/>
        <v>297</v>
      </c>
      <c r="M93" s="140"/>
      <c r="N93" s="125">
        <f t="shared" si="91"/>
        <v>-8.2304526748970819E-3</v>
      </c>
      <c r="O93" s="125">
        <f t="shared" si="91"/>
        <v>0.23236514522821583</v>
      </c>
      <c r="P93" s="125">
        <f t="shared" si="93"/>
        <v>0</v>
      </c>
      <c r="Q93" s="138">
        <f t="shared" si="94"/>
        <v>0</v>
      </c>
      <c r="R93" s="128">
        <f t="shared" si="76"/>
        <v>871</v>
      </c>
      <c r="S93" s="128">
        <f t="shared" si="77"/>
        <v>734</v>
      </c>
      <c r="T93" s="128">
        <f t="shared" si="78"/>
        <v>433</v>
      </c>
      <c r="U93" s="129"/>
      <c r="V93" s="173">
        <f t="shared" si="92"/>
        <v>-0.1572904707233066</v>
      </c>
      <c r="W93" s="173">
        <f t="shared" si="92"/>
        <v>-0.41008174386920981</v>
      </c>
      <c r="X93" s="173">
        <f t="shared" si="95"/>
        <v>0</v>
      </c>
      <c r="Y93" s="138">
        <f t="shared" si="96"/>
        <v>0</v>
      </c>
      <c r="Z93" s="177">
        <f>SUM((B73,J73,R73,Z73,B93))</f>
        <v>72283</v>
      </c>
      <c r="AA93" s="177">
        <f>SUM((C73,K73,S73,AA73,C93))</f>
        <v>70462</v>
      </c>
      <c r="AB93" s="177">
        <f>SUM((D73,L73,T73,AB73,D93))</f>
        <v>66496</v>
      </c>
      <c r="AC93" s="175"/>
      <c r="AD93" s="124">
        <f t="shared" si="82"/>
        <v>-2.5192645573647976E-2</v>
      </c>
      <c r="AE93" s="124">
        <f t="shared" si="82"/>
        <v>-5.6285657517527232E-2</v>
      </c>
      <c r="AF93" s="173">
        <f t="shared" si="99"/>
        <v>0</v>
      </c>
      <c r="AG93" s="139">
        <f t="shared" si="100"/>
        <v>0</v>
      </c>
      <c r="AH93" s="178">
        <v>70112</v>
      </c>
      <c r="AI93" s="138" t="str">
        <f t="shared" si="84"/>
        <v/>
      </c>
    </row>
    <row r="94" spans="1:43" s="6" customFormat="1" ht="11.25" x14ac:dyDescent="0.25">
      <c r="A94" s="136" t="s">
        <v>120</v>
      </c>
      <c r="B94" s="130">
        <f t="shared" si="66"/>
        <v>8</v>
      </c>
      <c r="C94" s="130">
        <f t="shared" si="67"/>
        <v>0</v>
      </c>
      <c r="D94" s="130">
        <f t="shared" si="68"/>
        <v>20</v>
      </c>
      <c r="E94" s="130"/>
      <c r="F94" s="124">
        <f t="shared" si="90"/>
        <v>0</v>
      </c>
      <c r="G94" s="124" t="s">
        <v>110</v>
      </c>
      <c r="H94" s="125">
        <f t="shared" si="97"/>
        <v>0</v>
      </c>
      <c r="I94" s="139">
        <f t="shared" si="98"/>
        <v>0</v>
      </c>
      <c r="J94" s="128">
        <f t="shared" si="71"/>
        <v>239</v>
      </c>
      <c r="K94" s="137">
        <f t="shared" si="72"/>
        <v>300</v>
      </c>
      <c r="L94" s="130">
        <f t="shared" si="86"/>
        <v>213</v>
      </c>
      <c r="M94" s="140"/>
      <c r="N94" s="125">
        <f t="shared" si="91"/>
        <v>0.2552301255230125</v>
      </c>
      <c r="O94" s="125">
        <f t="shared" si="91"/>
        <v>-0.29000000000000004</v>
      </c>
      <c r="P94" s="125">
        <f t="shared" si="93"/>
        <v>0</v>
      </c>
      <c r="Q94" s="138">
        <f t="shared" si="94"/>
        <v>0</v>
      </c>
      <c r="R94" s="128">
        <f t="shared" si="76"/>
        <v>602</v>
      </c>
      <c r="S94" s="128">
        <f t="shared" si="77"/>
        <v>506</v>
      </c>
      <c r="T94" s="128">
        <f t="shared" si="78"/>
        <v>556</v>
      </c>
      <c r="U94" s="129"/>
      <c r="V94" s="173">
        <f t="shared" si="92"/>
        <v>-0.15946843853820603</v>
      </c>
      <c r="W94" s="173">
        <f t="shared" si="92"/>
        <v>9.8814229249011953E-2</v>
      </c>
      <c r="X94" s="173">
        <f t="shared" si="95"/>
        <v>0</v>
      </c>
      <c r="Y94" s="138">
        <f t="shared" si="96"/>
        <v>0</v>
      </c>
      <c r="Z94" s="177">
        <f>SUM((B74,J74,R74,Z74,B94))</f>
        <v>57714</v>
      </c>
      <c r="AA94" s="177">
        <f>SUM((C74,K74,S74,AA74,C94))</f>
        <v>77024</v>
      </c>
      <c r="AB94" s="177">
        <f>SUM((D74,L74,T74,AB74,D94))</f>
        <v>63934</v>
      </c>
      <c r="AC94" s="175"/>
      <c r="AD94" s="124">
        <f t="shared" si="82"/>
        <v>0.3345808642617043</v>
      </c>
      <c r="AE94" s="124">
        <f t="shared" si="82"/>
        <v>-0.16994702949729956</v>
      </c>
      <c r="AF94" s="173">
        <f t="shared" si="99"/>
        <v>0</v>
      </c>
      <c r="AG94" s="139">
        <f t="shared" si="100"/>
        <v>0</v>
      </c>
      <c r="AH94" s="178">
        <v>68530</v>
      </c>
      <c r="AI94" s="138" t="str">
        <f t="shared" si="84"/>
        <v/>
      </c>
      <c r="AL94" s="6" t="s">
        <v>158</v>
      </c>
    </row>
    <row r="95" spans="1:43" s="6" customFormat="1" ht="12" thickBot="1" x14ac:dyDescent="0.3">
      <c r="A95" s="136" t="s">
        <v>121</v>
      </c>
      <c r="B95" s="130">
        <f t="shared" si="66"/>
        <v>134</v>
      </c>
      <c r="C95" s="130">
        <f t="shared" si="67"/>
        <v>4</v>
      </c>
      <c r="D95" s="130">
        <f t="shared" si="68"/>
        <v>8</v>
      </c>
      <c r="E95" s="130"/>
      <c r="F95" s="179">
        <f t="shared" si="90"/>
        <v>-0.97014925373134331</v>
      </c>
      <c r="G95" s="179">
        <f t="shared" si="90"/>
        <v>1</v>
      </c>
      <c r="H95" s="125">
        <f t="shared" si="97"/>
        <v>0</v>
      </c>
      <c r="I95" s="139">
        <f t="shared" si="98"/>
        <v>0</v>
      </c>
      <c r="J95" s="128">
        <f t="shared" si="71"/>
        <v>309</v>
      </c>
      <c r="K95" s="137">
        <f t="shared" si="72"/>
        <v>296</v>
      </c>
      <c r="L95" s="130">
        <f t="shared" si="86"/>
        <v>281</v>
      </c>
      <c r="M95" s="140"/>
      <c r="N95" s="180">
        <f t="shared" si="91"/>
        <v>-4.2071197411003292E-2</v>
      </c>
      <c r="O95" s="180">
        <f t="shared" si="91"/>
        <v>-5.0675675675675658E-2</v>
      </c>
      <c r="P95" s="125">
        <f t="shared" si="93"/>
        <v>0</v>
      </c>
      <c r="Q95" s="138">
        <f t="shared" si="94"/>
        <v>0</v>
      </c>
      <c r="R95" s="128">
        <f t="shared" si="76"/>
        <v>928</v>
      </c>
      <c r="S95" s="128">
        <f t="shared" si="77"/>
        <v>511</v>
      </c>
      <c r="T95" s="128">
        <f t="shared" si="78"/>
        <v>526</v>
      </c>
      <c r="U95" s="129"/>
      <c r="V95" s="179">
        <f>IF(S95=0,,S95/R95-1)</f>
        <v>-0.4493534482758621</v>
      </c>
      <c r="W95" s="173">
        <f t="shared" si="92"/>
        <v>2.9354207436399271E-2</v>
      </c>
      <c r="X95" s="173">
        <f t="shared" si="95"/>
        <v>0</v>
      </c>
      <c r="Y95" s="138">
        <f t="shared" si="96"/>
        <v>0</v>
      </c>
      <c r="Z95" s="177">
        <f>SUM((B75,J75,R75,Z75,B95))</f>
        <v>71860</v>
      </c>
      <c r="AA95" s="177">
        <f>SUM((C75,K75,S75,AA75,C95))</f>
        <v>75975</v>
      </c>
      <c r="AB95" s="177">
        <f>SUM((D75,L75,T75,AB75,D95))</f>
        <v>67911</v>
      </c>
      <c r="AC95" s="175"/>
      <c r="AD95" s="124">
        <f t="shared" si="82"/>
        <v>5.7264124686891238E-2</v>
      </c>
      <c r="AE95" s="124">
        <f t="shared" si="82"/>
        <v>-0.10614017769002959</v>
      </c>
      <c r="AF95" s="179">
        <f t="shared" si="99"/>
        <v>0</v>
      </c>
      <c r="AG95" s="139">
        <f t="shared" si="100"/>
        <v>0</v>
      </c>
      <c r="AH95" s="181">
        <v>70640</v>
      </c>
      <c r="AI95" s="138" t="str">
        <f>IF(AC95="","",SUM(AC95/AH95)-1)</f>
        <v/>
      </c>
    </row>
    <row r="96" spans="1:43" s="6" customFormat="1" ht="11.25" x14ac:dyDescent="0.25">
      <c r="A96" s="120" t="s">
        <v>122</v>
      </c>
      <c r="B96" s="143">
        <f>SUM(B84:B95)</f>
        <v>262</v>
      </c>
      <c r="C96" s="143">
        <f>SUM(C84:C95)</f>
        <v>1140</v>
      </c>
      <c r="D96" s="143">
        <f>SUM(D84:D95)</f>
        <v>52</v>
      </c>
      <c r="E96" s="143">
        <f>SUM(E84:E95)</f>
        <v>83</v>
      </c>
      <c r="F96" s="145">
        <f>IF(C96=0,,C96/B96-1)</f>
        <v>3.3511450381679388</v>
      </c>
      <c r="G96" s="145">
        <f>IF(D96=0,,D96/C96-1)</f>
        <v>-0.95438596491228067</v>
      </c>
      <c r="H96" s="145">
        <f>IF(E97=0,,E97/D97-1)</f>
        <v>19.75</v>
      </c>
      <c r="I96" s="146"/>
      <c r="J96" s="143">
        <f>SUM(J84:J95)</f>
        <v>3059</v>
      </c>
      <c r="K96" s="143">
        <f>SUM(K84:K95)</f>
        <v>2981</v>
      </c>
      <c r="L96" s="143">
        <f>SUM(L84:L95)</f>
        <v>3112</v>
      </c>
      <c r="M96" s="143">
        <f>SUM(M84:M95)</f>
        <v>2271.25</v>
      </c>
      <c r="N96" s="145">
        <f>(K96)/(J96)-1</f>
        <v>-2.5498528931023223E-2</v>
      </c>
      <c r="O96" s="145">
        <f>(L96)/(K96)-1</f>
        <v>4.3944984904394468E-2</v>
      </c>
      <c r="P96" s="145">
        <f>(M97)/(L97)-1</f>
        <v>9.7222222222222321E-2</v>
      </c>
      <c r="Q96" s="146"/>
      <c r="R96" s="143">
        <f>SUM(R84:R95)</f>
        <v>9191</v>
      </c>
      <c r="S96" s="143">
        <f>SUM(S84:S95)</f>
        <v>8720</v>
      </c>
      <c r="T96" s="143">
        <f>SUM(T84:T95)</f>
        <v>8291</v>
      </c>
      <c r="U96" s="143">
        <f>SUM(U84:U95)</f>
        <v>6917</v>
      </c>
      <c r="V96" s="173">
        <f>IF(S96=0,,S96/R96-1)</f>
        <v>-5.1245783919051213E-2</v>
      </c>
      <c r="W96" s="144">
        <f>((T96)/(S96))-1</f>
        <v>-4.9197247706421976E-2</v>
      </c>
      <c r="X96" s="144">
        <f>IF(U97=0,,U97/T97-1)</f>
        <v>0.12544744549300368</v>
      </c>
      <c r="Y96" s="146"/>
      <c r="Z96" s="143">
        <f>SUM(Z84:Z95)</f>
        <v>798160</v>
      </c>
      <c r="AA96" s="143">
        <f>SUM(AA84:AA95)</f>
        <v>857282</v>
      </c>
      <c r="AB96" s="143">
        <f>SUM(AB84:AB95)</f>
        <v>765662</v>
      </c>
      <c r="AC96" s="143">
        <f>SUM(AC84:AC95)</f>
        <v>576120</v>
      </c>
      <c r="AD96" s="144">
        <f>((AA96)/(Z96))-1</f>
        <v>7.4072867595469605E-2</v>
      </c>
      <c r="AE96" s="144">
        <f>((AB96)/(AA96))-1</f>
        <v>-0.10687265100631993</v>
      </c>
      <c r="AF96" s="173">
        <f>IF(AC97=0,,AC97/AB97-1)</f>
        <v>0.14416675934605427</v>
      </c>
      <c r="AG96" s="145"/>
      <c r="AH96" s="182">
        <f>SUM(AH84:AH95)</f>
        <v>787500</v>
      </c>
      <c r="AI96" s="146">
        <f>(AC97/AH97)-1</f>
        <v>0.12175299704627629</v>
      </c>
    </row>
    <row r="97" spans="1:42" s="6" customFormat="1" ht="12" thickBot="1" x14ac:dyDescent="0.3">
      <c r="A97" s="149" t="s">
        <v>123</v>
      </c>
      <c r="B97" s="154">
        <f>SUM(B84:B91)</f>
        <v>96</v>
      </c>
      <c r="C97" s="154">
        <f>SUM(C84:C91)</f>
        <v>1100</v>
      </c>
      <c r="D97" s="154">
        <f>SUM(D84:D91)</f>
        <v>4</v>
      </c>
      <c r="E97" s="154">
        <f>SUM(E84:E91)</f>
        <v>83</v>
      </c>
      <c r="F97" s="152"/>
      <c r="G97" s="152"/>
      <c r="H97" s="151"/>
      <c r="I97" s="183"/>
      <c r="J97" s="154">
        <f>SUM(J84:J91)</f>
        <v>2030</v>
      </c>
      <c r="K97" s="154">
        <f>SUM(K84:K91)</f>
        <v>1922</v>
      </c>
      <c r="L97" s="154">
        <f>SUM(L84:L91)</f>
        <v>2070</v>
      </c>
      <c r="M97" s="154">
        <f>SUM(M84:M91)</f>
        <v>2271.25</v>
      </c>
      <c r="N97" s="152"/>
      <c r="O97" s="151"/>
      <c r="P97" s="159"/>
      <c r="Q97" s="183"/>
      <c r="R97" s="150">
        <f>SUM(R84:R91)</f>
        <v>6218</v>
      </c>
      <c r="S97" s="150">
        <f>SUM(S84:S91)</f>
        <v>6271</v>
      </c>
      <c r="T97" s="150">
        <f>SUM(T84:T91)</f>
        <v>6146</v>
      </c>
      <c r="U97" s="150">
        <f>SUM(U84:U91)</f>
        <v>6917</v>
      </c>
      <c r="V97" s="152"/>
      <c r="W97" s="152"/>
      <c r="X97" s="151"/>
      <c r="Y97" s="183"/>
      <c r="Z97" s="154">
        <f>SUM(Z84:Z91)</f>
        <v>527174</v>
      </c>
      <c r="AA97" s="154">
        <f>SUM(AA84:AA91)</f>
        <v>560539</v>
      </c>
      <c r="AB97" s="154">
        <f>SUM(AB84:AB91)</f>
        <v>503528</v>
      </c>
      <c r="AC97" s="154">
        <f>SUM(AC84:AC91)</f>
        <v>576120</v>
      </c>
      <c r="AD97" s="152"/>
      <c r="AE97" s="151"/>
      <c r="AF97" s="151"/>
      <c r="AG97" s="184"/>
      <c r="AH97" s="185">
        <f>SUM(AH84:AH91)</f>
        <v>513589</v>
      </c>
      <c r="AI97" s="153"/>
    </row>
    <row r="98" spans="1:42" s="6" customFormat="1" ht="11.25" x14ac:dyDescent="0.25">
      <c r="B98" s="161"/>
      <c r="C98" s="161"/>
      <c r="D98" s="161"/>
      <c r="E98" s="161"/>
      <c r="F98" s="161"/>
      <c r="G98" s="161"/>
      <c r="H98" s="161"/>
      <c r="J98" s="161"/>
      <c r="K98" s="161"/>
      <c r="L98" s="161"/>
      <c r="M98" s="161"/>
      <c r="N98" s="161"/>
      <c r="O98" s="161"/>
      <c r="P98" s="160"/>
      <c r="R98" s="161"/>
      <c r="S98" s="161"/>
      <c r="T98" s="161"/>
      <c r="U98" s="161"/>
      <c r="V98" s="161"/>
      <c r="W98" s="161"/>
      <c r="X98" s="161"/>
      <c r="Y98" s="161"/>
      <c r="Z98" s="160"/>
      <c r="AA98" s="161"/>
      <c r="AB98" s="161"/>
      <c r="AC98" s="161"/>
      <c r="AD98" s="161"/>
      <c r="AE98" s="161"/>
      <c r="AF98" s="160"/>
      <c r="AG98" s="161"/>
    </row>
    <row r="99" spans="1:42" s="6" customFormat="1" ht="11.25" x14ac:dyDescent="0.25">
      <c r="B99" s="160"/>
      <c r="C99" s="160"/>
      <c r="D99" s="160"/>
      <c r="E99" s="160"/>
      <c r="F99" s="160"/>
      <c r="G99" s="160"/>
      <c r="H99" s="160"/>
      <c r="J99" s="160"/>
      <c r="K99" s="160"/>
      <c r="L99" s="160"/>
      <c r="M99" s="160"/>
      <c r="N99" s="160"/>
      <c r="O99" s="160"/>
      <c r="P99" s="160"/>
      <c r="AA99" s="160"/>
      <c r="AB99" s="160"/>
      <c r="AD99" s="160"/>
      <c r="AE99" s="160"/>
      <c r="AF99" s="160"/>
      <c r="AG99" s="160"/>
      <c r="AL99" s="186"/>
      <c r="AP99" s="187"/>
    </row>
    <row r="100" spans="1:42" s="6" customFormat="1" ht="11.25" x14ac:dyDescent="0.25">
      <c r="B100" s="160"/>
      <c r="C100" s="160"/>
      <c r="D100" s="160"/>
      <c r="E100" s="160"/>
      <c r="F100" s="160"/>
      <c r="G100" s="160"/>
      <c r="H100" s="160"/>
      <c r="J100" s="160"/>
      <c r="K100" s="160"/>
      <c r="L100" s="160"/>
      <c r="M100" s="160"/>
      <c r="N100" s="160"/>
      <c r="O100" s="160"/>
      <c r="P100" s="160"/>
      <c r="AA100" s="160"/>
      <c r="AB100" s="160"/>
      <c r="AD100" s="160"/>
      <c r="AE100" s="160"/>
      <c r="AF100" s="160"/>
      <c r="AG100" s="160"/>
      <c r="AL100" s="186"/>
    </row>
    <row r="101" spans="1:42" s="6" customFormat="1" ht="12" thickBot="1" x14ac:dyDescent="0.3">
      <c r="A101" s="188"/>
      <c r="D101" s="162"/>
      <c r="E101" s="162"/>
      <c r="F101" s="162"/>
      <c r="I101" s="162"/>
      <c r="J101" s="162"/>
      <c r="K101" s="162"/>
      <c r="L101" s="162"/>
      <c r="Q101" s="162"/>
      <c r="V101" s="162"/>
      <c r="W101" s="162"/>
      <c r="X101" s="162"/>
      <c r="AC101" s="187"/>
      <c r="AF101" s="160"/>
      <c r="AL101" s="186"/>
      <c r="AM101" s="189"/>
    </row>
    <row r="102" spans="1:42" s="6" customFormat="1" ht="12" thickBot="1" x14ac:dyDescent="0.3">
      <c r="Z102" s="241" t="s">
        <v>159</v>
      </c>
      <c r="AA102" s="242"/>
      <c r="AB102" s="243"/>
      <c r="AL102" s="186"/>
    </row>
    <row r="103" spans="1:42" s="6" customFormat="1" ht="13.5" customHeight="1" thickBot="1" x14ac:dyDescent="0.3">
      <c r="B103" s="238" t="s">
        <v>160</v>
      </c>
      <c r="C103" s="239"/>
      <c r="D103" s="239"/>
      <c r="E103" s="239"/>
      <c r="F103" s="239"/>
      <c r="G103" s="239"/>
      <c r="H103" s="239"/>
      <c r="I103" s="240"/>
      <c r="J103" s="238" t="s">
        <v>161</v>
      </c>
      <c r="K103" s="239"/>
      <c r="L103" s="239"/>
      <c r="M103" s="239"/>
      <c r="N103" s="239"/>
      <c r="O103" s="239"/>
      <c r="P103" s="239"/>
      <c r="Q103" s="240"/>
      <c r="R103" s="239" t="s">
        <v>162</v>
      </c>
      <c r="S103" s="239"/>
      <c r="T103" s="239"/>
      <c r="U103" s="239"/>
      <c r="V103" s="239"/>
      <c r="W103" s="239"/>
      <c r="X103" s="239"/>
      <c r="Y103" s="240"/>
      <c r="Z103" s="244" t="s">
        <v>163</v>
      </c>
      <c r="AA103" s="245"/>
      <c r="AB103" s="245"/>
      <c r="AC103" s="111"/>
      <c r="AD103" s="111"/>
      <c r="AE103" s="111"/>
      <c r="AL103" s="186"/>
      <c r="AM103" s="187"/>
    </row>
    <row r="104" spans="1:42" s="6" customFormat="1" ht="23.25" thickBot="1" x14ac:dyDescent="0.3">
      <c r="A104" s="8" t="s">
        <v>18</v>
      </c>
      <c r="B104" s="190" t="s">
        <v>164</v>
      </c>
      <c r="C104" s="190" t="s">
        <v>165</v>
      </c>
      <c r="D104" s="190" t="s">
        <v>166</v>
      </c>
      <c r="E104" s="190" t="s">
        <v>167</v>
      </c>
      <c r="F104" s="113" t="s">
        <v>168</v>
      </c>
      <c r="G104" s="113" t="s">
        <v>169</v>
      </c>
      <c r="H104" s="113" t="s">
        <v>170</v>
      </c>
      <c r="I104" s="114" t="s">
        <v>171</v>
      </c>
      <c r="J104" s="191" t="s">
        <v>172</v>
      </c>
      <c r="K104" s="116" t="s">
        <v>173</v>
      </c>
      <c r="L104" s="116" t="s">
        <v>174</v>
      </c>
      <c r="M104" s="116" t="s">
        <v>175</v>
      </c>
      <c r="N104" s="192" t="s">
        <v>176</v>
      </c>
      <c r="O104" s="193" t="s">
        <v>177</v>
      </c>
      <c r="P104" s="192" t="s">
        <v>178</v>
      </c>
      <c r="Q104" s="194" t="s">
        <v>179</v>
      </c>
      <c r="R104" s="116" t="s">
        <v>180</v>
      </c>
      <c r="S104" s="116" t="s">
        <v>181</v>
      </c>
      <c r="T104" s="116" t="s">
        <v>182</v>
      </c>
      <c r="U104" s="116" t="s">
        <v>183</v>
      </c>
      <c r="V104" s="192" t="s">
        <v>184</v>
      </c>
      <c r="W104" s="192" t="s">
        <v>185</v>
      </c>
      <c r="X104" s="192" t="s">
        <v>186</v>
      </c>
      <c r="Y104" s="195" t="s">
        <v>187</v>
      </c>
      <c r="Z104" s="196" t="s">
        <v>188</v>
      </c>
      <c r="AA104" s="168" t="s">
        <v>189</v>
      </c>
      <c r="AB104" s="197" t="s">
        <v>190</v>
      </c>
      <c r="AG104" s="187"/>
    </row>
    <row r="105" spans="1:42" s="6" customFormat="1" ht="11.25" x14ac:dyDescent="0.25">
      <c r="A105" s="136" t="s">
        <v>109</v>
      </c>
      <c r="B105" s="198">
        <v>844</v>
      </c>
      <c r="C105" s="198">
        <v>950</v>
      </c>
      <c r="D105" s="198">
        <v>326</v>
      </c>
      <c r="E105" s="198">
        <v>805</v>
      </c>
      <c r="F105" s="172">
        <f>IF(C105=0,,C105/B105-1)</f>
        <v>0.12559241706161139</v>
      </c>
      <c r="G105" s="134">
        <f>IF(D105=0,,D105/C105-1)</f>
        <v>-0.65684210526315789</v>
      </c>
      <c r="H105" s="134">
        <f>IF(E105=0,,E105/D105-1)</f>
        <v>1.4693251533742333</v>
      </c>
      <c r="I105" s="132">
        <f>IF(E105=0,,E105/D116-1)</f>
        <v>0.25389408099688482</v>
      </c>
      <c r="J105" s="127">
        <f t="shared" ref="J105:J116" si="101">SUM(O8)+(P8*2)</f>
        <v>1935</v>
      </c>
      <c r="K105" s="127">
        <f t="shared" ref="K105:K116" si="102">SUM(O20)+(P20*2)</f>
        <v>2340</v>
      </c>
      <c r="L105" s="129">
        <f t="shared" ref="L105:L116" si="103">SUM(O32)+(P32*2)</f>
        <v>1751</v>
      </c>
      <c r="M105" s="140">
        <f>SUM(L44)+(M44*2)+(N44*2.25)+(O44)+(P44*2)+(Q44*2.25)</f>
        <v>2342.25</v>
      </c>
      <c r="N105" s="134">
        <f t="shared" ref="N105:P106" si="104">IF(K105=0,,K105/J105-1)</f>
        <v>0.20930232558139528</v>
      </c>
      <c r="O105" s="173">
        <f t="shared" si="104"/>
        <v>-0.2517094017094017</v>
      </c>
      <c r="P105" s="134">
        <f t="shared" si="104"/>
        <v>0.33766419189034846</v>
      </c>
      <c r="Q105" s="132">
        <f>IF(M105=0,,M105/L116-1)</f>
        <v>-0.16258491240614947</v>
      </c>
      <c r="R105" s="198">
        <v>934</v>
      </c>
      <c r="S105" s="198">
        <v>1834</v>
      </c>
      <c r="T105" s="198">
        <v>1040</v>
      </c>
      <c r="U105" s="133">
        <f>SUM(Z105+AA105*2+AB105*2.25)</f>
        <v>3380.25</v>
      </c>
      <c r="V105" s="134">
        <f t="shared" ref="V105:X114" si="105">IF(S105=0,,S105/R105-1)</f>
        <v>0.9635974304068522</v>
      </c>
      <c r="W105" s="134">
        <f t="shared" si="105"/>
        <v>-0.43293347873500543</v>
      </c>
      <c r="X105" s="134">
        <f t="shared" si="105"/>
        <v>2.2502403846153847</v>
      </c>
      <c r="Y105" s="132">
        <f>IF(U105=0,,U105/T116-1)</f>
        <v>0.16000343170899112</v>
      </c>
      <c r="Z105" s="199">
        <v>1205</v>
      </c>
      <c r="AA105" s="198">
        <v>1082</v>
      </c>
      <c r="AB105" s="200">
        <v>5</v>
      </c>
      <c r="AF105" s="187"/>
      <c r="AG105" s="187"/>
    </row>
    <row r="106" spans="1:42" s="6" customFormat="1" ht="11.25" x14ac:dyDescent="0.25">
      <c r="A106" s="136" t="s">
        <v>111</v>
      </c>
      <c r="B106" s="142">
        <v>544</v>
      </c>
      <c r="C106" s="142">
        <v>706</v>
      </c>
      <c r="D106" s="142">
        <v>470</v>
      </c>
      <c r="E106" s="142">
        <v>520</v>
      </c>
      <c r="F106" s="173">
        <f>IF(C106=0,,C106/B106-1)</f>
        <v>0.29779411764705888</v>
      </c>
      <c r="G106" s="124">
        <f>IF(D106=0,,D106/C106-1)</f>
        <v>-0.33427762039660058</v>
      </c>
      <c r="H106" s="124">
        <f>IF(E106=0,,D106/E106-1)</f>
        <v>-9.6153846153846145E-2</v>
      </c>
      <c r="I106" s="139">
        <f>IF(E106=0,,E106/E105-1)</f>
        <v>-0.35403726708074534</v>
      </c>
      <c r="J106" s="128">
        <f t="shared" si="101"/>
        <v>1643</v>
      </c>
      <c r="K106" s="128">
        <f t="shared" si="102"/>
        <v>2159</v>
      </c>
      <c r="L106" s="128">
        <f t="shared" si="103"/>
        <v>1954</v>
      </c>
      <c r="M106" s="140">
        <f t="shared" ref="M106:M112" si="106">SUM(L45)+(M45*2)+(N45*2.25)+(O45)+(P45*2)+(Q45*2.25)</f>
        <v>2616</v>
      </c>
      <c r="N106" s="124">
        <f t="shared" si="104"/>
        <v>0.31405964698721855</v>
      </c>
      <c r="O106" s="124">
        <f t="shared" si="104"/>
        <v>-9.4951366373321022E-2</v>
      </c>
      <c r="P106" s="124">
        <f t="shared" si="104"/>
        <v>0.33879222108495388</v>
      </c>
      <c r="Q106" s="139">
        <f>IF(M106=0,,M106/M105-1)</f>
        <v>0.11687479987191796</v>
      </c>
      <c r="R106" s="142">
        <v>807</v>
      </c>
      <c r="S106" s="142">
        <v>1192</v>
      </c>
      <c r="T106" s="142">
        <v>830</v>
      </c>
      <c r="U106" s="201">
        <f>SUM(Z106+AA106*2+AB106*2.25)</f>
        <v>3056.25</v>
      </c>
      <c r="V106" s="124">
        <f t="shared" si="105"/>
        <v>0.47707558859975219</v>
      </c>
      <c r="W106" s="124">
        <f t="shared" si="105"/>
        <v>-0.30369127516778527</v>
      </c>
      <c r="X106" s="124">
        <f t="shared" si="105"/>
        <v>2.6822289156626504</v>
      </c>
      <c r="Y106" s="139">
        <f>IF(U106=0,,U106/U105-1)</f>
        <v>-9.5850898602174439E-2</v>
      </c>
      <c r="Z106" s="202">
        <v>981</v>
      </c>
      <c r="AA106" s="130">
        <v>1023</v>
      </c>
      <c r="AB106" s="203">
        <v>13</v>
      </c>
      <c r="AF106" s="187"/>
    </row>
    <row r="107" spans="1:42" s="6" customFormat="1" ht="11.25" x14ac:dyDescent="0.25">
      <c r="A107" s="136" t="s">
        <v>112</v>
      </c>
      <c r="B107" s="142">
        <v>882</v>
      </c>
      <c r="C107" s="142">
        <v>658</v>
      </c>
      <c r="D107" s="142">
        <v>506</v>
      </c>
      <c r="E107" s="142">
        <v>428</v>
      </c>
      <c r="F107" s="173">
        <f t="shared" ref="F107:G116" si="107">IF(C107=0,,C107/B107-1)</f>
        <v>-0.25396825396825395</v>
      </c>
      <c r="G107" s="124">
        <f t="shared" si="107"/>
        <v>-0.23100303951367784</v>
      </c>
      <c r="H107" s="124">
        <f t="shared" ref="H107:H116" si="108">IF(E107=0,,D107/E107-1)</f>
        <v>0.18224299065420557</v>
      </c>
      <c r="I107" s="139">
        <f t="shared" ref="I107:I116" si="109">IF(E107=0,,E107/E106-1)</f>
        <v>-0.17692307692307696</v>
      </c>
      <c r="J107" s="128">
        <f t="shared" si="101"/>
        <v>1825</v>
      </c>
      <c r="K107" s="128">
        <f t="shared" si="102"/>
        <v>2398</v>
      </c>
      <c r="L107" s="128">
        <f t="shared" si="103"/>
        <v>2457</v>
      </c>
      <c r="M107" s="140">
        <f t="shared" si="106"/>
        <v>2412</v>
      </c>
      <c r="N107" s="124">
        <f>IF(K107=0,,K107/J107-1)</f>
        <v>0.31397260273972605</v>
      </c>
      <c r="O107" s="124">
        <f>IF(L107=0,,L107/K107-1)</f>
        <v>2.4603836530441958E-2</v>
      </c>
      <c r="P107" s="124">
        <f>IF(M107=0,,M107/L107-1)</f>
        <v>-1.8315018315018361E-2</v>
      </c>
      <c r="Q107" s="139">
        <f>IF(M107=0,,M107/M106-1)</f>
        <v>-7.7981651376146766E-2</v>
      </c>
      <c r="R107" s="142">
        <v>781</v>
      </c>
      <c r="S107" s="142">
        <v>1336</v>
      </c>
      <c r="T107" s="142">
        <v>1290</v>
      </c>
      <c r="U107" s="201">
        <f>SUM(Z107+AA107*2+AB107*2.25)</f>
        <v>3252</v>
      </c>
      <c r="V107" s="124">
        <f t="shared" si="105"/>
        <v>0.71062740076824582</v>
      </c>
      <c r="W107" s="124">
        <f t="shared" si="105"/>
        <v>-3.4431137724550864E-2</v>
      </c>
      <c r="X107" s="124">
        <f t="shared" si="105"/>
        <v>1.5209302325581397</v>
      </c>
      <c r="Y107" s="139">
        <f t="shared" ref="Y107:Y116" si="110">IF(U107=0,,U107/U106-1)</f>
        <v>6.4049079754601168E-2</v>
      </c>
      <c r="Z107" s="202">
        <v>1183</v>
      </c>
      <c r="AA107" s="130">
        <v>1021</v>
      </c>
      <c r="AB107" s="203">
        <v>12</v>
      </c>
    </row>
    <row r="108" spans="1:42" s="6" customFormat="1" ht="11.25" x14ac:dyDescent="0.25">
      <c r="A108" s="136" t="s">
        <v>113</v>
      </c>
      <c r="B108" s="204">
        <v>1066</v>
      </c>
      <c r="C108" s="204">
        <v>707</v>
      </c>
      <c r="D108" s="204">
        <v>485</v>
      </c>
      <c r="E108" s="204">
        <v>601</v>
      </c>
      <c r="F108" s="173">
        <f t="shared" si="107"/>
        <v>-0.33677298311444648</v>
      </c>
      <c r="G108" s="124">
        <f t="shared" si="107"/>
        <v>-0.31400282885431396</v>
      </c>
      <c r="H108" s="124">
        <f t="shared" si="108"/>
        <v>-0.19301164725457576</v>
      </c>
      <c r="I108" s="139">
        <f t="shared" si="109"/>
        <v>0.40420560747663559</v>
      </c>
      <c r="J108" s="128">
        <f t="shared" si="101"/>
        <v>1859</v>
      </c>
      <c r="K108" s="128">
        <f t="shared" si="102"/>
        <v>2590</v>
      </c>
      <c r="L108" s="128">
        <f t="shared" si="103"/>
        <v>2689</v>
      </c>
      <c r="M108" s="140">
        <f t="shared" si="106"/>
        <v>2748</v>
      </c>
      <c r="N108" s="124">
        <f t="shared" ref="N108:P116" si="111">IF(K108=0,,K108/J108-1)</f>
        <v>0.39322216245293173</v>
      </c>
      <c r="O108" s="124">
        <f t="shared" si="111"/>
        <v>3.8223938223938214E-2</v>
      </c>
      <c r="P108" s="124">
        <f t="shared" si="111"/>
        <v>2.1941242097434088E-2</v>
      </c>
      <c r="Q108" s="139">
        <f t="shared" ref="Q108:Q116" si="112">IF(M108=0,,M108/M107-1)</f>
        <v>0.13930348258706471</v>
      </c>
      <c r="R108" s="142">
        <v>921</v>
      </c>
      <c r="S108" s="142">
        <v>1435</v>
      </c>
      <c r="T108" s="142">
        <v>1495</v>
      </c>
      <c r="U108" s="201">
        <f t="shared" ref="U108:U112" si="113">SUM(Z108+AA108*2+AB108*2.25)</f>
        <v>3792.25</v>
      </c>
      <c r="V108" s="124">
        <f t="shared" si="105"/>
        <v>0.55808903365906626</v>
      </c>
      <c r="W108" s="124">
        <f t="shared" si="105"/>
        <v>4.1811846689895571E-2</v>
      </c>
      <c r="X108" s="124">
        <f t="shared" si="105"/>
        <v>1.5366220735785951</v>
      </c>
      <c r="Y108" s="139">
        <f t="shared" si="110"/>
        <v>0.16612853628536284</v>
      </c>
      <c r="Z108" s="202">
        <v>1001</v>
      </c>
      <c r="AA108" s="130">
        <v>1390</v>
      </c>
      <c r="AB108" s="203">
        <v>5</v>
      </c>
    </row>
    <row r="109" spans="1:42" s="6" customFormat="1" ht="11.25" x14ac:dyDescent="0.25">
      <c r="A109" s="136" t="s">
        <v>114</v>
      </c>
      <c r="B109" s="204">
        <v>1073</v>
      </c>
      <c r="C109" s="204">
        <v>635</v>
      </c>
      <c r="D109" s="204">
        <v>395</v>
      </c>
      <c r="E109" s="204">
        <v>654</v>
      </c>
      <c r="F109" s="173">
        <f>IF(C109=0,,C109/B109-1)</f>
        <v>-0.40820130475302885</v>
      </c>
      <c r="G109" s="124">
        <f>IF(D109=0,,D109/C109-1)</f>
        <v>-0.37795275590551181</v>
      </c>
      <c r="H109" s="124">
        <f>IF(E109=0,,D109/E109-1)</f>
        <v>-0.39602446483180431</v>
      </c>
      <c r="I109" s="139">
        <f>IF(E109=0,,E109/E108-1)</f>
        <v>8.8186356073211236E-2</v>
      </c>
      <c r="J109" s="128">
        <f t="shared" si="101"/>
        <v>2797</v>
      </c>
      <c r="K109" s="128">
        <f t="shared" si="102"/>
        <v>3462</v>
      </c>
      <c r="L109" s="128">
        <f t="shared" si="103"/>
        <v>2755</v>
      </c>
      <c r="M109" s="140">
        <f t="shared" si="106"/>
        <v>3455</v>
      </c>
      <c r="N109" s="124">
        <f>IF(K109=0,,K109/J109-1)</f>
        <v>0.23775473721844831</v>
      </c>
      <c r="O109" s="124">
        <f>IF(L109=0,,L109/K109-1)</f>
        <v>-0.20421721548238014</v>
      </c>
      <c r="P109" s="124">
        <f>IF(M109=0,,M109/L109-1)</f>
        <v>0.25408348457350272</v>
      </c>
      <c r="Q109" s="139">
        <f>IF(M109=0,,M109/M108-1)</f>
        <v>0.25727802037845704</v>
      </c>
      <c r="R109" s="142">
        <v>1248</v>
      </c>
      <c r="S109" s="142">
        <v>1909</v>
      </c>
      <c r="T109" s="142">
        <v>1844</v>
      </c>
      <c r="U109" s="201">
        <f t="shared" si="113"/>
        <v>4213</v>
      </c>
      <c r="V109" s="124">
        <f>IF(S109=0,,S109/R109-1)</f>
        <v>0.5296474358974359</v>
      </c>
      <c r="W109" s="124">
        <f t="shared" si="105"/>
        <v>-3.4049240440021E-2</v>
      </c>
      <c r="X109" s="124">
        <f t="shared" si="105"/>
        <v>1.2847071583514098</v>
      </c>
      <c r="Y109" s="139">
        <f t="shared" si="110"/>
        <v>0.11094996374184185</v>
      </c>
      <c r="Z109" s="202">
        <v>1587</v>
      </c>
      <c r="AA109" s="130">
        <v>1304</v>
      </c>
      <c r="AB109" s="203">
        <v>8</v>
      </c>
      <c r="AF109" s="205"/>
    </row>
    <row r="110" spans="1:42" s="6" customFormat="1" ht="11.25" x14ac:dyDescent="0.25">
      <c r="A110" s="136" t="s">
        <v>115</v>
      </c>
      <c r="B110" s="204">
        <v>895</v>
      </c>
      <c r="C110" s="204">
        <v>547</v>
      </c>
      <c r="D110" s="204">
        <v>374</v>
      </c>
      <c r="E110" s="204">
        <v>551</v>
      </c>
      <c r="F110" s="173">
        <f t="shared" si="107"/>
        <v>-0.38882681564245813</v>
      </c>
      <c r="G110" s="124">
        <f t="shared" si="107"/>
        <v>-0.31627056672760512</v>
      </c>
      <c r="H110" s="124">
        <f t="shared" si="108"/>
        <v>-0.32123411978221417</v>
      </c>
      <c r="I110" s="139">
        <f t="shared" si="109"/>
        <v>-0.15749235474006118</v>
      </c>
      <c r="J110" s="128">
        <f t="shared" si="101"/>
        <v>2292</v>
      </c>
      <c r="K110" s="128">
        <f t="shared" si="102"/>
        <v>2942</v>
      </c>
      <c r="L110" s="128">
        <f t="shared" si="103"/>
        <v>2683</v>
      </c>
      <c r="M110" s="140">
        <f t="shared" si="106"/>
        <v>2691</v>
      </c>
      <c r="N110" s="124">
        <f t="shared" si="111"/>
        <v>0.28359511343804544</v>
      </c>
      <c r="O110" s="124">
        <f t="shared" si="111"/>
        <v>-8.8035350101971499E-2</v>
      </c>
      <c r="P110" s="124">
        <f t="shared" si="111"/>
        <v>2.9817368617219842E-3</v>
      </c>
      <c r="Q110" s="139">
        <f t="shared" si="112"/>
        <v>-0.22112879884225756</v>
      </c>
      <c r="R110" s="206">
        <v>1049</v>
      </c>
      <c r="S110" s="206">
        <v>1475</v>
      </c>
      <c r="T110" s="206">
        <v>1743</v>
      </c>
      <c r="U110" s="201">
        <f t="shared" si="113"/>
        <v>4390.75</v>
      </c>
      <c r="V110" s="124">
        <f>IF(S110=0,,S110/R110-1)</f>
        <v>0.40610104861773122</v>
      </c>
      <c r="W110" s="124">
        <f>IF(T110=0,,T110/S110-1)</f>
        <v>0.18169491525423731</v>
      </c>
      <c r="X110" s="124">
        <f>IF(U110=0,,U110/T110-1)</f>
        <v>1.5190763052208833</v>
      </c>
      <c r="Y110" s="139">
        <f t="shared" si="110"/>
        <v>4.2190837882743804E-2</v>
      </c>
      <c r="Z110" s="207">
        <v>1441</v>
      </c>
      <c r="AA110" s="208">
        <v>1458</v>
      </c>
      <c r="AB110" s="209">
        <v>15</v>
      </c>
    </row>
    <row r="111" spans="1:42" s="6" customFormat="1" ht="11.25" x14ac:dyDescent="0.25">
      <c r="A111" s="136" t="s">
        <v>116</v>
      </c>
      <c r="B111" s="204">
        <v>1063</v>
      </c>
      <c r="C111" s="204">
        <v>690</v>
      </c>
      <c r="D111" s="204">
        <v>393</v>
      </c>
      <c r="E111" s="204">
        <v>489</v>
      </c>
      <c r="F111" s="173">
        <f t="shared" si="107"/>
        <v>-0.35089369708372531</v>
      </c>
      <c r="G111" s="124">
        <f t="shared" si="107"/>
        <v>-0.43043478260869561</v>
      </c>
      <c r="H111" s="124">
        <f t="shared" si="108"/>
        <v>-0.19631901840490795</v>
      </c>
      <c r="I111" s="139">
        <f t="shared" si="109"/>
        <v>-0.11252268602540838</v>
      </c>
      <c r="J111" s="128">
        <f t="shared" si="101"/>
        <v>2260</v>
      </c>
      <c r="K111" s="128">
        <f t="shared" si="102"/>
        <v>3520</v>
      </c>
      <c r="L111" s="128">
        <f t="shared" si="103"/>
        <v>2861</v>
      </c>
      <c r="M111" s="140">
        <f t="shared" si="106"/>
        <v>2767</v>
      </c>
      <c r="N111" s="124">
        <f t="shared" si="111"/>
        <v>0.55752212389380529</v>
      </c>
      <c r="O111" s="124">
        <f t="shared" si="111"/>
        <v>-0.18721590909090913</v>
      </c>
      <c r="P111" s="124">
        <f t="shared" si="111"/>
        <v>-3.2855644879412838E-2</v>
      </c>
      <c r="Q111" s="139">
        <f t="shared" si="112"/>
        <v>2.8242289111854335E-2</v>
      </c>
      <c r="R111" s="206">
        <v>1060</v>
      </c>
      <c r="S111" s="206">
        <v>1342</v>
      </c>
      <c r="T111" s="206">
        <v>1607</v>
      </c>
      <c r="U111" s="201">
        <f t="shared" si="113"/>
        <v>3964</v>
      </c>
      <c r="V111" s="124">
        <f>IF(S111=0,,S111/R111-1)</f>
        <v>0.26603773584905666</v>
      </c>
      <c r="W111" s="124">
        <f>IF(T111=0,,T111/S111-1)</f>
        <v>0.19746646795827116</v>
      </c>
      <c r="X111" s="124">
        <f>IF(U111=0,,U111/T111-1)</f>
        <v>1.4667081518357188</v>
      </c>
      <c r="Y111" s="139">
        <f t="shared" si="110"/>
        <v>-9.7192962477936518E-2</v>
      </c>
      <c r="Z111" s="207">
        <v>901</v>
      </c>
      <c r="AA111" s="208">
        <v>1518</v>
      </c>
      <c r="AB111" s="209">
        <v>12</v>
      </c>
    </row>
    <row r="112" spans="1:42" s="6" customFormat="1" ht="11.25" x14ac:dyDescent="0.25">
      <c r="A112" s="136" t="s">
        <v>117</v>
      </c>
      <c r="B112" s="204">
        <v>1068</v>
      </c>
      <c r="C112" s="204">
        <v>818</v>
      </c>
      <c r="D112" s="204">
        <v>431</v>
      </c>
      <c r="E112" s="204">
        <v>553</v>
      </c>
      <c r="F112" s="173">
        <f t="shared" si="107"/>
        <v>-0.23408239700374533</v>
      </c>
      <c r="G112" s="124">
        <f t="shared" si="107"/>
        <v>-0.47310513447432767</v>
      </c>
      <c r="H112" s="124">
        <f t="shared" si="108"/>
        <v>-0.22061482820976497</v>
      </c>
      <c r="I112" s="139">
        <f t="shared" si="109"/>
        <v>0.13087934560327197</v>
      </c>
      <c r="J112" s="128">
        <f t="shared" si="101"/>
        <v>2165</v>
      </c>
      <c r="K112" s="128">
        <f t="shared" si="102"/>
        <v>3739</v>
      </c>
      <c r="L112" s="128">
        <f t="shared" si="103"/>
        <v>2792</v>
      </c>
      <c r="M112" s="140">
        <f t="shared" si="106"/>
        <v>2916</v>
      </c>
      <c r="N112" s="124">
        <f t="shared" si="111"/>
        <v>0.7270207852193995</v>
      </c>
      <c r="O112" s="124">
        <f t="shared" si="111"/>
        <v>-0.25327627707943301</v>
      </c>
      <c r="P112" s="124">
        <f t="shared" si="111"/>
        <v>4.4412607449856756E-2</v>
      </c>
      <c r="Q112" s="139">
        <f t="shared" si="112"/>
        <v>5.3848933863389847E-2</v>
      </c>
      <c r="R112" s="142">
        <v>1060</v>
      </c>
      <c r="S112" s="142">
        <v>1795</v>
      </c>
      <c r="T112" s="142">
        <v>2405</v>
      </c>
      <c r="U112" s="201">
        <f t="shared" si="113"/>
        <v>3668.75</v>
      </c>
      <c r="V112" s="124">
        <f t="shared" ref="V112" si="114">IF(S112=0,,S112/R112-1)</f>
        <v>0.69339622641509435</v>
      </c>
      <c r="W112" s="124">
        <f t="shared" si="105"/>
        <v>0.33983286908077992</v>
      </c>
      <c r="X112" s="124">
        <f t="shared" si="105"/>
        <v>0.52546777546777546</v>
      </c>
      <c r="Y112" s="139">
        <f t="shared" si="110"/>
        <v>-7.4482845610494453E-2</v>
      </c>
      <c r="Z112" s="202">
        <v>964</v>
      </c>
      <c r="AA112" s="130">
        <v>1322</v>
      </c>
      <c r="AB112" s="203">
        <v>27</v>
      </c>
    </row>
    <row r="113" spans="1:28" s="6" customFormat="1" ht="11.25" x14ac:dyDescent="0.25">
      <c r="A113" s="136" t="s">
        <v>118</v>
      </c>
      <c r="B113" s="204">
        <v>652</v>
      </c>
      <c r="C113" s="204">
        <v>352</v>
      </c>
      <c r="D113" s="204">
        <v>754</v>
      </c>
      <c r="E113" s="204"/>
      <c r="F113" s="173">
        <f t="shared" si="107"/>
        <v>-0.46012269938650308</v>
      </c>
      <c r="G113" s="124">
        <f t="shared" si="107"/>
        <v>1.1420454545454546</v>
      </c>
      <c r="H113" s="124">
        <f t="shared" si="108"/>
        <v>0</v>
      </c>
      <c r="I113" s="139">
        <f t="shared" si="109"/>
        <v>0</v>
      </c>
      <c r="J113" s="128">
        <f t="shared" si="101"/>
        <v>2065</v>
      </c>
      <c r="K113" s="128">
        <f t="shared" si="102"/>
        <v>2708</v>
      </c>
      <c r="L113" s="128">
        <f t="shared" si="103"/>
        <v>2639</v>
      </c>
      <c r="M113" s="140"/>
      <c r="N113" s="124">
        <f t="shared" si="111"/>
        <v>0.31138014527845037</v>
      </c>
      <c r="O113" s="124">
        <f t="shared" si="111"/>
        <v>-2.5480059084194928E-2</v>
      </c>
      <c r="P113" s="124">
        <f t="shared" si="111"/>
        <v>0</v>
      </c>
      <c r="Q113" s="139">
        <f t="shared" si="112"/>
        <v>0</v>
      </c>
      <c r="R113" s="142">
        <v>1109</v>
      </c>
      <c r="S113" s="142">
        <v>1429</v>
      </c>
      <c r="T113" s="142">
        <v>2164</v>
      </c>
      <c r="U113" s="201"/>
      <c r="V113" s="124">
        <f>IF(S113=0,,S113/R113-1)</f>
        <v>0.28854824165915249</v>
      </c>
      <c r="W113" s="124">
        <f>IF(T113=0,,T113/S113-1)</f>
        <v>0.5143456962911126</v>
      </c>
      <c r="X113" s="124">
        <f>IF(U113=0,,U113/T113-1)</f>
        <v>0</v>
      </c>
      <c r="Y113" s="139">
        <f t="shared" si="110"/>
        <v>0</v>
      </c>
      <c r="Z113" s="202"/>
      <c r="AA113" s="130"/>
      <c r="AB113" s="203"/>
    </row>
    <row r="114" spans="1:28" s="6" customFormat="1" ht="11.25" x14ac:dyDescent="0.25">
      <c r="A114" s="136" t="s">
        <v>119</v>
      </c>
      <c r="B114" s="204">
        <v>912</v>
      </c>
      <c r="C114" s="204">
        <v>390</v>
      </c>
      <c r="D114" s="204">
        <v>775</v>
      </c>
      <c r="E114" s="204"/>
      <c r="F114" s="173">
        <f t="shared" si="107"/>
        <v>-0.57236842105263164</v>
      </c>
      <c r="G114" s="124">
        <f t="shared" si="107"/>
        <v>0.98717948717948723</v>
      </c>
      <c r="H114" s="124">
        <f t="shared" si="108"/>
        <v>0</v>
      </c>
      <c r="I114" s="139">
        <f t="shared" si="109"/>
        <v>0</v>
      </c>
      <c r="J114" s="128">
        <f t="shared" si="101"/>
        <v>2187</v>
      </c>
      <c r="K114" s="128">
        <f t="shared" si="102"/>
        <v>2734</v>
      </c>
      <c r="L114" s="128">
        <f t="shared" si="103"/>
        <v>2720</v>
      </c>
      <c r="M114" s="140"/>
      <c r="N114" s="124">
        <f t="shared" si="111"/>
        <v>0.25011431184270694</v>
      </c>
      <c r="O114" s="124">
        <f t="shared" si="111"/>
        <v>-5.1207022677395297E-3</v>
      </c>
      <c r="P114" s="124">
        <f t="shared" si="111"/>
        <v>0</v>
      </c>
      <c r="Q114" s="139">
        <f t="shared" si="112"/>
        <v>0</v>
      </c>
      <c r="R114" s="142">
        <v>1107</v>
      </c>
      <c r="S114" s="142">
        <v>1617</v>
      </c>
      <c r="T114" s="142">
        <v>2641</v>
      </c>
      <c r="U114" s="201"/>
      <c r="V114" s="124">
        <f>IF(S114=0,,S114/R114-1)</f>
        <v>0.46070460704607052</v>
      </c>
      <c r="W114" s="124">
        <f t="shared" si="105"/>
        <v>0.63327149041434749</v>
      </c>
      <c r="X114" s="124">
        <f t="shared" si="105"/>
        <v>0</v>
      </c>
      <c r="Y114" s="139">
        <f t="shared" si="110"/>
        <v>0</v>
      </c>
      <c r="Z114" s="202"/>
      <c r="AA114" s="130"/>
      <c r="AB114" s="203"/>
    </row>
    <row r="115" spans="1:28" s="6" customFormat="1" ht="11.25" x14ac:dyDescent="0.25">
      <c r="A115" s="136" t="s">
        <v>120</v>
      </c>
      <c r="B115" s="204">
        <v>586</v>
      </c>
      <c r="C115" s="204">
        <v>572</v>
      </c>
      <c r="D115" s="204">
        <v>468</v>
      </c>
      <c r="E115" s="204"/>
      <c r="F115" s="173">
        <f t="shared" si="107"/>
        <v>-2.3890784982935176E-2</v>
      </c>
      <c r="G115" s="124">
        <f t="shared" si="107"/>
        <v>-0.18181818181818177</v>
      </c>
      <c r="H115" s="124">
        <f t="shared" si="108"/>
        <v>0</v>
      </c>
      <c r="I115" s="139">
        <f t="shared" si="109"/>
        <v>0</v>
      </c>
      <c r="J115" s="128">
        <f t="shared" si="101"/>
        <v>2788</v>
      </c>
      <c r="K115" s="128">
        <f t="shared" si="102"/>
        <v>2757</v>
      </c>
      <c r="L115" s="128">
        <f t="shared" si="103"/>
        <v>3286</v>
      </c>
      <c r="M115" s="140"/>
      <c r="N115" s="124">
        <f t="shared" si="111"/>
        <v>-1.1119081779053075E-2</v>
      </c>
      <c r="O115" s="124">
        <f t="shared" si="111"/>
        <v>0.1918752266956838</v>
      </c>
      <c r="P115" s="124">
        <f t="shared" si="111"/>
        <v>0</v>
      </c>
      <c r="Q115" s="139">
        <f t="shared" si="112"/>
        <v>0</v>
      </c>
      <c r="R115" s="142">
        <v>1195</v>
      </c>
      <c r="S115" s="142">
        <v>1764</v>
      </c>
      <c r="T115" s="142">
        <v>2476</v>
      </c>
      <c r="U115" s="201"/>
      <c r="V115" s="124">
        <f>IF(S115=0,,S115/R115-1)</f>
        <v>0.47615062761506266</v>
      </c>
      <c r="W115" s="124">
        <f>IF(T115=0,,T115/S115-1)</f>
        <v>0.40362811791383213</v>
      </c>
      <c r="X115" s="124">
        <f>IF(U115=0,,U115/T115-1)</f>
        <v>0</v>
      </c>
      <c r="Y115" s="139">
        <f t="shared" si="110"/>
        <v>0</v>
      </c>
      <c r="Z115" s="202"/>
      <c r="AA115" s="130"/>
      <c r="AB115" s="203"/>
    </row>
    <row r="116" spans="1:28" s="6" customFormat="1" ht="12" thickBot="1" x14ac:dyDescent="0.3">
      <c r="A116" s="136" t="s">
        <v>121</v>
      </c>
      <c r="B116" s="210">
        <v>906</v>
      </c>
      <c r="C116" s="204">
        <v>475</v>
      </c>
      <c r="D116" s="211">
        <v>642</v>
      </c>
      <c r="E116" s="211"/>
      <c r="F116" s="173">
        <f t="shared" si="107"/>
        <v>-0.47571743929359822</v>
      </c>
      <c r="G116" s="124">
        <f t="shared" si="107"/>
        <v>0.35157894736842099</v>
      </c>
      <c r="H116" s="124">
        <f t="shared" si="108"/>
        <v>0</v>
      </c>
      <c r="I116" s="139">
        <f t="shared" si="109"/>
        <v>0</v>
      </c>
      <c r="J116" s="128">
        <f t="shared" si="101"/>
        <v>2965</v>
      </c>
      <c r="K116" s="128">
        <f t="shared" si="102"/>
        <v>3256</v>
      </c>
      <c r="L116" s="128">
        <f t="shared" si="103"/>
        <v>2797</v>
      </c>
      <c r="M116" s="140"/>
      <c r="N116" s="124">
        <f t="shared" si="111"/>
        <v>9.8145025295109711E-2</v>
      </c>
      <c r="O116" s="124">
        <f t="shared" si="111"/>
        <v>-0.14097051597051602</v>
      </c>
      <c r="P116" s="124">
        <f t="shared" si="111"/>
        <v>0</v>
      </c>
      <c r="Q116" s="139">
        <f t="shared" si="112"/>
        <v>0</v>
      </c>
      <c r="R116" s="212">
        <v>2278</v>
      </c>
      <c r="S116" s="212">
        <v>1998</v>
      </c>
      <c r="T116" s="212">
        <v>2914</v>
      </c>
      <c r="U116" s="201"/>
      <c r="V116" s="179">
        <f>IF(S116=0,,S116/R116-1)</f>
        <v>-0.12291483757682176</v>
      </c>
      <c r="W116" s="124">
        <f>IF(T116=0,,T116/S116-1)</f>
        <v>0.45845845845845856</v>
      </c>
      <c r="X116" s="124">
        <f>IF(U116=0,,U116/T116-1)</f>
        <v>0</v>
      </c>
      <c r="Y116" s="139">
        <f t="shared" si="110"/>
        <v>0</v>
      </c>
      <c r="Z116" s="213"/>
      <c r="AA116" s="214"/>
      <c r="AB116" s="215"/>
    </row>
    <row r="117" spans="1:28" s="6" customFormat="1" ht="11.25" x14ac:dyDescent="0.25">
      <c r="A117" s="216" t="s">
        <v>122</v>
      </c>
      <c r="B117" s="143">
        <f>SUM(B105:B116)</f>
        <v>10491</v>
      </c>
      <c r="C117" s="143">
        <f>SUM(C105:C116)</f>
        <v>7500</v>
      </c>
      <c r="D117" s="143">
        <f>SUM(D105:D116)</f>
        <v>6019</v>
      </c>
      <c r="E117" s="143">
        <f>SUM(E105:E116)</f>
        <v>4601</v>
      </c>
      <c r="F117" s="144">
        <f>((C117)/(B117))-1</f>
        <v>-0.28510151558478691</v>
      </c>
      <c r="G117" s="144">
        <f>((D117)/(C117))-1</f>
        <v>-0.19746666666666668</v>
      </c>
      <c r="H117" s="144">
        <f>((E118)/(D118))-1</f>
        <v>0.3612426035502958</v>
      </c>
      <c r="I117" s="146"/>
      <c r="J117" s="143">
        <f>SUM(J105:J116)</f>
        <v>26781</v>
      </c>
      <c r="K117" s="143">
        <f>SUM(K105:K116)</f>
        <v>34605</v>
      </c>
      <c r="L117" s="143">
        <f>SUM(L105:L116)</f>
        <v>31384</v>
      </c>
      <c r="M117" s="143">
        <f>SUM(M105:M116)</f>
        <v>21947.25</v>
      </c>
      <c r="N117" s="144">
        <f>((K117)/(J117))-1</f>
        <v>0.29214741794555832</v>
      </c>
      <c r="O117" s="144">
        <f>((L117)/(K117))-1</f>
        <v>-9.3079034821557549E-2</v>
      </c>
      <c r="P117" s="144">
        <f>((M118)/(L118))-1</f>
        <v>0.10055410691003908</v>
      </c>
      <c r="Q117" s="146"/>
      <c r="R117" s="143">
        <f>SUM(R105:R116)</f>
        <v>13549</v>
      </c>
      <c r="S117" s="143">
        <f>SUM(S105:S116)</f>
        <v>19126</v>
      </c>
      <c r="T117" s="143">
        <f>SUM(T105:T116)</f>
        <v>22449</v>
      </c>
      <c r="U117" s="143">
        <f>SUM(U105:U116)</f>
        <v>29717.25</v>
      </c>
      <c r="V117" s="144">
        <f>((S117)/(R117))-1</f>
        <v>0.41161709351243636</v>
      </c>
      <c r="W117" s="144">
        <f>((T117)/(S117))-1</f>
        <v>0.17374254940918132</v>
      </c>
      <c r="X117" s="144">
        <f>((U118)/(T118))-1</f>
        <v>1.4251060878080626</v>
      </c>
      <c r="Y117" s="146"/>
      <c r="Z117" s="217">
        <f>SUM(Z105:Z116)</f>
        <v>9263</v>
      </c>
      <c r="AA117" s="143">
        <f>SUM(AA105:AA116)</f>
        <v>10118</v>
      </c>
      <c r="AB117" s="218">
        <f>SUM(AB105:AB116)</f>
        <v>97</v>
      </c>
    </row>
    <row r="118" spans="1:28" s="6" customFormat="1" ht="12" thickBot="1" x14ac:dyDescent="0.3">
      <c r="A118" s="149" t="s">
        <v>123</v>
      </c>
      <c r="B118" s="154">
        <f>SUM(B105:B112)</f>
        <v>7435</v>
      </c>
      <c r="C118" s="154">
        <f>SUM(C105:C112)</f>
        <v>5711</v>
      </c>
      <c r="D118" s="154">
        <f>SUM(D105:D112)</f>
        <v>3380</v>
      </c>
      <c r="E118" s="154">
        <f>SUM(E105:E112)</f>
        <v>4601</v>
      </c>
      <c r="F118" s="154"/>
      <c r="G118" s="152"/>
      <c r="H118" s="152"/>
      <c r="I118" s="153"/>
      <c r="J118" s="154">
        <f>SUM(J105:J112)</f>
        <v>16776</v>
      </c>
      <c r="K118" s="154">
        <f>SUM(K105:K112)</f>
        <v>23150</v>
      </c>
      <c r="L118" s="154">
        <f>SUM(L105:L112)</f>
        <v>19942</v>
      </c>
      <c r="M118" s="154">
        <f>SUM(M105:M112)</f>
        <v>21947.25</v>
      </c>
      <c r="N118" s="152"/>
      <c r="O118" s="152"/>
      <c r="P118" s="152"/>
      <c r="Q118" s="153"/>
      <c r="R118" s="154">
        <f>SUM(R105:R112)</f>
        <v>7860</v>
      </c>
      <c r="S118" s="154">
        <f>SUM(S105:S112)</f>
        <v>12318</v>
      </c>
      <c r="T118" s="154">
        <f>SUM(T105:T112)</f>
        <v>12254</v>
      </c>
      <c r="U118" s="154">
        <f>SUM(U105:U112)</f>
        <v>29717.25</v>
      </c>
      <c r="V118" s="152"/>
      <c r="W118" s="152"/>
      <c r="X118" s="152"/>
      <c r="Y118" s="153"/>
      <c r="Z118" s="219">
        <f>SUM(Z105:Z112)</f>
        <v>9263</v>
      </c>
      <c r="AA118" s="154">
        <f>SUM(AA105:AA112)</f>
        <v>10118</v>
      </c>
      <c r="AB118" s="150">
        <f>SUM(AB105:AB112)</f>
        <v>97</v>
      </c>
    </row>
    <row r="119" spans="1:28" s="6" customFormat="1" ht="11.25" x14ac:dyDescent="0.25">
      <c r="A119" s="220"/>
      <c r="F119" s="162"/>
      <c r="G119" s="162"/>
      <c r="H119" s="162"/>
      <c r="I119" s="162"/>
    </row>
    <row r="120" spans="1:28" s="6" customFormat="1" ht="12" thickBot="1" x14ac:dyDescent="0.3">
      <c r="A120" s="7"/>
    </row>
    <row r="121" spans="1:28" s="6" customFormat="1" ht="16.5" customHeight="1" x14ac:dyDescent="0.25">
      <c r="B121" s="235" t="s">
        <v>191</v>
      </c>
      <c r="C121" s="236"/>
      <c r="D121" s="236"/>
      <c r="E121" s="237"/>
      <c r="S121" s="221"/>
    </row>
    <row r="122" spans="1:28" s="6" customFormat="1" ht="25.5" customHeight="1" thickBot="1" x14ac:dyDescent="0.3">
      <c r="B122" s="222" t="s">
        <v>192</v>
      </c>
      <c r="C122" s="223" t="s">
        <v>193</v>
      </c>
      <c r="D122" s="223" t="s">
        <v>194</v>
      </c>
      <c r="E122" s="224" t="s">
        <v>195</v>
      </c>
      <c r="Q122" s="221"/>
      <c r="S122" s="221"/>
    </row>
    <row r="123" spans="1:28" s="6" customFormat="1" ht="11.25" x14ac:dyDescent="0.25">
      <c r="B123" s="225">
        <v>41275</v>
      </c>
      <c r="C123" s="226">
        <v>872812</v>
      </c>
      <c r="D123" s="227">
        <v>443</v>
      </c>
      <c r="E123" s="228">
        <f t="shared" ref="E123:E128" si="115">C123/D123</f>
        <v>1970.2302483069977</v>
      </c>
    </row>
    <row r="124" spans="1:28" s="6" customFormat="1" ht="13.5" customHeight="1" x14ac:dyDescent="0.25">
      <c r="A124" s="160"/>
      <c r="B124" s="225">
        <v>41640</v>
      </c>
      <c r="C124" s="226">
        <v>781291</v>
      </c>
      <c r="D124" s="227">
        <v>424</v>
      </c>
      <c r="E124" s="228">
        <f t="shared" si="115"/>
        <v>1842.6674528301887</v>
      </c>
    </row>
    <row r="125" spans="1:28" s="6" customFormat="1" ht="11.25" x14ac:dyDescent="0.25">
      <c r="B125" s="225">
        <v>42005</v>
      </c>
      <c r="C125" s="226">
        <v>758219</v>
      </c>
      <c r="D125" s="227">
        <v>441</v>
      </c>
      <c r="E125" s="228">
        <f t="shared" si="115"/>
        <v>1719.3174603174602</v>
      </c>
    </row>
    <row r="126" spans="1:28" s="6" customFormat="1" ht="11.25" x14ac:dyDescent="0.25">
      <c r="B126" s="225">
        <v>42370</v>
      </c>
      <c r="C126" s="226">
        <v>792840</v>
      </c>
      <c r="D126" s="227">
        <v>435</v>
      </c>
      <c r="E126" s="228">
        <f t="shared" si="115"/>
        <v>1822.6206896551723</v>
      </c>
    </row>
    <row r="127" spans="1:28" s="6" customFormat="1" ht="11.25" x14ac:dyDescent="0.25">
      <c r="A127" s="229"/>
      <c r="B127" s="225">
        <v>42736</v>
      </c>
      <c r="C127" s="226">
        <v>796087</v>
      </c>
      <c r="D127" s="227">
        <v>417</v>
      </c>
      <c r="E127" s="228">
        <f t="shared" si="115"/>
        <v>1909.0815347721823</v>
      </c>
      <c r="F127" s="229"/>
      <c r="G127" s="229"/>
    </row>
    <row r="128" spans="1:28" s="6" customFormat="1" ht="11.25" x14ac:dyDescent="0.25">
      <c r="B128" s="225">
        <v>43101</v>
      </c>
      <c r="C128" s="226">
        <v>816345</v>
      </c>
      <c r="D128" s="227">
        <v>383</v>
      </c>
      <c r="E128" s="228">
        <f t="shared" si="115"/>
        <v>2131.4490861618797</v>
      </c>
    </row>
    <row r="129" spans="2:32" s="6" customFormat="1" ht="11.25" x14ac:dyDescent="0.25">
      <c r="B129" s="225">
        <v>43466</v>
      </c>
      <c r="C129" s="226">
        <v>798160</v>
      </c>
      <c r="D129" s="227">
        <v>346</v>
      </c>
      <c r="E129" s="228">
        <f>C129/D129</f>
        <v>2306.8208092485547</v>
      </c>
    </row>
    <row r="130" spans="2:32" s="6" customFormat="1" ht="11.25" x14ac:dyDescent="0.25">
      <c r="B130" s="225">
        <v>43831</v>
      </c>
      <c r="C130" s="226">
        <v>857283</v>
      </c>
      <c r="D130" s="227">
        <v>325</v>
      </c>
      <c r="E130" s="228">
        <f>C130/D130</f>
        <v>2637.7938461538461</v>
      </c>
    </row>
    <row r="131" spans="2:32" x14ac:dyDescent="0.25">
      <c r="B131" s="230">
        <v>44197</v>
      </c>
      <c r="C131" s="226">
        <v>765662</v>
      </c>
      <c r="D131" s="227">
        <v>311</v>
      </c>
      <c r="E131" s="228">
        <f>C131/D131</f>
        <v>2461.9356913183278</v>
      </c>
      <c r="H131" s="6"/>
      <c r="I131" s="6"/>
      <c r="J131" s="6"/>
      <c r="K131" s="6"/>
      <c r="L131" s="6"/>
      <c r="AF131" s="6"/>
    </row>
    <row r="132" spans="2:32" ht="13.5" thickBot="1" x14ac:dyDescent="0.3">
      <c r="B132" s="225">
        <v>44562</v>
      </c>
      <c r="C132" s="231">
        <v>576119</v>
      </c>
      <c r="D132" s="232">
        <v>219</v>
      </c>
      <c r="E132" s="233">
        <f>C132/D132</f>
        <v>2630.6803652968038</v>
      </c>
      <c r="H132" s="6"/>
      <c r="I132" s="6"/>
      <c r="J132" s="6"/>
      <c r="K132" s="6"/>
      <c r="L132" s="6"/>
    </row>
    <row r="135" spans="2:32" x14ac:dyDescent="0.25">
      <c r="D135" s="234"/>
    </row>
  </sheetData>
  <dataConsolidate/>
  <mergeCells count="33">
    <mergeCell ref="D1:J2"/>
    <mergeCell ref="C5:AJ5"/>
    <mergeCell ref="AK5:AZ5"/>
    <mergeCell ref="BA5:BH6"/>
    <mergeCell ref="C6:E6"/>
    <mergeCell ref="F6:H6"/>
    <mergeCell ref="I6:K6"/>
    <mergeCell ref="L6:N6"/>
    <mergeCell ref="O6:Q6"/>
    <mergeCell ref="R6:T6"/>
    <mergeCell ref="AS6:AV6"/>
    <mergeCell ref="AW6:AZ6"/>
    <mergeCell ref="A60:O60"/>
    <mergeCell ref="B62:I62"/>
    <mergeCell ref="J62:Q62"/>
    <mergeCell ref="R62:Y62"/>
    <mergeCell ref="Z62:AG62"/>
    <mergeCell ref="U6:X6"/>
    <mergeCell ref="Y6:AB6"/>
    <mergeCell ref="AC6:AF6"/>
    <mergeCell ref="AG6:AJ6"/>
    <mergeCell ref="AK6:AN6"/>
    <mergeCell ref="AO6:AR6"/>
    <mergeCell ref="B121:E121"/>
    <mergeCell ref="B82:I82"/>
    <mergeCell ref="J82:Q82"/>
    <mergeCell ref="R82:Y82"/>
    <mergeCell ref="Z82:AI82"/>
    <mergeCell ref="Z102:AB102"/>
    <mergeCell ref="B103:I103"/>
    <mergeCell ref="J103:Q103"/>
    <mergeCell ref="R103:Y103"/>
    <mergeCell ref="Z103:AB103"/>
  </mergeCells>
  <conditionalFormatting sqref="AZ64:BC76 AT64:AV77 AI78:AK78 V101:X101 Q101 D101:F101 I101:L101 V77:W77 V105:Y118 F119:I119 G118:I118 AP78:AR78 AN69:AP77 Q77 N77:O77 G77:I77 AF77:AJ77 AD64:AD77 F84:G84 V97:X97 F105:I117 N105:Q118 F86:G86 G85 F89:G93 G87:G88 F95:G95 F94 F97:H97 H64:I76 X64:X76 Y64:Y77 I84:I95 AG64:AJ76 N84:P97 Q84:Q96 V84:Y96 AD84:AG97 AI84:AI97">
    <cfRule type="cellIs" dxfId="108" priority="77" stopIfTrue="1" operator="greaterThan">
      <formula>0</formula>
    </cfRule>
    <cfRule type="cellIs" dxfId="107" priority="78" stopIfTrue="1" operator="lessThan">
      <formula>0</formula>
    </cfRule>
    <cfRule type="cellIs" dxfId="106" priority="79" stopIfTrue="1" operator="equal">
      <formula>0</formula>
    </cfRule>
  </conditionalFormatting>
  <conditionalFormatting sqref="R103 E122 B103 B82 C126:D126 B122:D125">
    <cfRule type="cellIs" dxfId="105" priority="76" stopIfTrue="1" operator="lessThan">
      <formula>0</formula>
    </cfRule>
  </conditionalFormatting>
  <conditionalFormatting sqref="R105:U116">
    <cfRule type="top10" dxfId="104" priority="75" rank="1"/>
  </conditionalFormatting>
  <conditionalFormatting sqref="J84:K95">
    <cfRule type="top10" dxfId="103" priority="74" rank="1"/>
  </conditionalFormatting>
  <conditionalFormatting sqref="J84:K95">
    <cfRule type="top10" dxfId="102" priority="73" stopIfTrue="1" rank="1"/>
  </conditionalFormatting>
  <conditionalFormatting sqref="R84:S95">
    <cfRule type="top10" dxfId="101" priority="72" rank="1"/>
  </conditionalFormatting>
  <conditionalFormatting sqref="J105:M116">
    <cfRule type="top10" dxfId="100" priority="71" rank="1"/>
  </conditionalFormatting>
  <conditionalFormatting sqref="C127:D127">
    <cfRule type="cellIs" dxfId="99" priority="70" stopIfTrue="1" operator="lessThan">
      <formula>0</formula>
    </cfRule>
  </conditionalFormatting>
  <conditionalFormatting sqref="B126:B128">
    <cfRule type="cellIs" dxfId="98" priority="69" stopIfTrue="1" operator="lessThan">
      <formula>0</formula>
    </cfRule>
  </conditionalFormatting>
  <conditionalFormatting sqref="C84:E95">
    <cfRule type="top10" dxfId="97" priority="67" rank="1"/>
  </conditionalFormatting>
  <conditionalFormatting sqref="C84:E95">
    <cfRule type="top10" dxfId="96" priority="66" percent="1" rank="1"/>
  </conditionalFormatting>
  <conditionalFormatting sqref="C84:E95">
    <cfRule type="top10" dxfId="95" priority="68" rank="1"/>
  </conditionalFormatting>
  <conditionalFormatting sqref="C128:D128 C132:D132">
    <cfRule type="cellIs" dxfId="94" priority="65" stopIfTrue="1" operator="lessThan">
      <formula>0</formula>
    </cfRule>
  </conditionalFormatting>
  <conditionalFormatting sqref="F64:F77 G64:G76">
    <cfRule type="cellIs" dxfId="93" priority="62" stopIfTrue="1" operator="greaterThan">
      <formula>0</formula>
    </cfRule>
    <cfRule type="cellIs" dxfId="92" priority="63" stopIfTrue="1" operator="lessThan">
      <formula>0</formula>
    </cfRule>
    <cfRule type="cellIs" dxfId="91" priority="64" stopIfTrue="1" operator="equal">
      <formula>0</formula>
    </cfRule>
  </conditionalFormatting>
  <conditionalFormatting sqref="P77">
    <cfRule type="cellIs" dxfId="90" priority="59" stopIfTrue="1" operator="greaterThan">
      <formula>0</formula>
    </cfRule>
    <cfRule type="cellIs" dxfId="89" priority="60" stopIfTrue="1" operator="lessThan">
      <formula>0</formula>
    </cfRule>
    <cfRule type="cellIs" dxfId="88" priority="61" stopIfTrue="1" operator="equal">
      <formula>0</formula>
    </cfRule>
  </conditionalFormatting>
  <conditionalFormatting sqref="X77">
    <cfRule type="cellIs" dxfId="87" priority="56" stopIfTrue="1" operator="greaterThan">
      <formula>0</formula>
    </cfRule>
    <cfRule type="cellIs" dxfId="86" priority="57" stopIfTrue="1" operator="lessThan">
      <formula>0</formula>
    </cfRule>
    <cfRule type="cellIs" dxfId="85" priority="58" stopIfTrue="1" operator="equal">
      <formula>0</formula>
    </cfRule>
  </conditionalFormatting>
  <conditionalFormatting sqref="AE64:AE77">
    <cfRule type="cellIs" dxfId="84" priority="53" stopIfTrue="1" operator="greaterThan">
      <formula>0</formula>
    </cfRule>
    <cfRule type="cellIs" dxfId="83" priority="54" stopIfTrue="1" operator="lessThan">
      <formula>0</formula>
    </cfRule>
    <cfRule type="cellIs" dxfId="82" priority="55" stopIfTrue="1" operator="equal">
      <formula>0</formula>
    </cfRule>
  </conditionalFormatting>
  <conditionalFormatting sqref="H84:H95">
    <cfRule type="cellIs" dxfId="81" priority="50" stopIfTrue="1" operator="greaterThan">
      <formula>0</formula>
    </cfRule>
    <cfRule type="cellIs" dxfId="80" priority="51" stopIfTrue="1" operator="lessThan">
      <formula>0</formula>
    </cfRule>
    <cfRule type="cellIs" dxfId="79" priority="52" stopIfTrue="1" operator="equal">
      <formula>0</formula>
    </cfRule>
  </conditionalFormatting>
  <conditionalFormatting sqref="T84:U95">
    <cfRule type="top10" dxfId="78" priority="47" stopIfTrue="1" rank="1"/>
  </conditionalFormatting>
  <conditionalFormatting sqref="T84:U95">
    <cfRule type="top10" dxfId="77" priority="46" rank="1"/>
  </conditionalFormatting>
  <conditionalFormatting sqref="T84:T95">
    <cfRule type="top10" dxfId="76" priority="48" rank="1"/>
  </conditionalFormatting>
  <conditionalFormatting sqref="T84:U95">
    <cfRule type="top10" dxfId="75" priority="49" rank="1"/>
  </conditionalFormatting>
  <conditionalFormatting sqref="R105:U116">
    <cfRule type="top10" dxfId="74" priority="80" stopIfTrue="1" rank="1"/>
  </conditionalFormatting>
  <conditionalFormatting sqref="R105:U116">
    <cfRule type="top10" dxfId="73" priority="81" rank="1"/>
    <cfRule type="top10" dxfId="72" priority="82" rank="1"/>
  </conditionalFormatting>
  <conditionalFormatting sqref="B129">
    <cfRule type="cellIs" dxfId="71" priority="45" stopIfTrue="1" operator="lessThan">
      <formula>0</formula>
    </cfRule>
  </conditionalFormatting>
  <conditionalFormatting sqref="C129:D129 C132:D132">
    <cfRule type="cellIs" dxfId="70" priority="44" stopIfTrue="1" operator="lessThan">
      <formula>0</formula>
    </cfRule>
  </conditionalFormatting>
  <conditionalFormatting sqref="B131">
    <cfRule type="cellIs" dxfId="69" priority="43" stopIfTrue="1" operator="lessThan">
      <formula>0</formula>
    </cfRule>
  </conditionalFormatting>
  <conditionalFormatting sqref="B130 B132">
    <cfRule type="cellIs" dxfId="68" priority="42" stopIfTrue="1" operator="lessThan">
      <formula>0</formula>
    </cfRule>
  </conditionalFormatting>
  <conditionalFormatting sqref="C130:D130">
    <cfRule type="cellIs" dxfId="67" priority="41" stopIfTrue="1" operator="lessThan">
      <formula>0</formula>
    </cfRule>
  </conditionalFormatting>
  <conditionalFormatting sqref="T64:U75">
    <cfRule type="top10" dxfId="66" priority="40" rank="1"/>
  </conditionalFormatting>
  <conditionalFormatting sqref="U106:U116">
    <cfRule type="top10" dxfId="65" priority="36" rank="1"/>
  </conditionalFormatting>
  <conditionalFormatting sqref="U106:U116">
    <cfRule type="top10" dxfId="64" priority="37" stopIfTrue="1" rank="1"/>
  </conditionalFormatting>
  <conditionalFormatting sqref="U106:U116">
    <cfRule type="top10" dxfId="63" priority="38" rank="1"/>
    <cfRule type="top10" dxfId="62" priority="39" rank="1"/>
  </conditionalFormatting>
  <conditionalFormatting sqref="B64:E75">
    <cfRule type="top10" dxfId="61" priority="83" rank="1"/>
  </conditionalFormatting>
  <conditionalFormatting sqref="B64:E75">
    <cfRule type="top10" dxfId="60" priority="84" stopIfTrue="1" rank="1"/>
  </conditionalFormatting>
  <conditionalFormatting sqref="B64:E75">
    <cfRule type="top10" dxfId="59" priority="85" rank="1"/>
    <cfRule type="top10" dxfId="58" priority="86" rank="1"/>
  </conditionalFormatting>
  <conditionalFormatting sqref="J65:K75 J64:L64 M64:M75">
    <cfRule type="top10" dxfId="57" priority="87" stopIfTrue="1" rank="1"/>
  </conditionalFormatting>
  <conditionalFormatting sqref="J65:K75 J64:L64 M64:M75">
    <cfRule type="top10" dxfId="56" priority="88" rank="1"/>
  </conditionalFormatting>
  <conditionalFormatting sqref="J65:K75 J64:L64 M64:M75">
    <cfRule type="top10" dxfId="55" priority="89" rank="1"/>
    <cfRule type="top10" dxfId="54" priority="90" rank="1"/>
  </conditionalFormatting>
  <conditionalFormatting sqref="J64:L64 M64:M75">
    <cfRule type="top10" dxfId="53" priority="91" rank="1"/>
  </conditionalFormatting>
  <conditionalFormatting sqref="N64:O76">
    <cfRule type="cellIs" dxfId="52" priority="30" stopIfTrue="1" operator="greaterThan">
      <formula>0</formula>
    </cfRule>
    <cfRule type="cellIs" dxfId="51" priority="31" stopIfTrue="1" operator="lessThan">
      <formula>0</formula>
    </cfRule>
    <cfRule type="cellIs" dxfId="50" priority="32" stopIfTrue="1" operator="equal">
      <formula>0</formula>
    </cfRule>
  </conditionalFormatting>
  <conditionalFormatting sqref="P64:Q76">
    <cfRule type="cellIs" dxfId="49" priority="33" stopIfTrue="1" operator="greaterThan">
      <formula>0</formula>
    </cfRule>
    <cfRule type="cellIs" dxfId="48" priority="34" stopIfTrue="1" operator="lessThan">
      <formula>0</formula>
    </cfRule>
    <cfRule type="cellIs" dxfId="47" priority="35" stopIfTrue="1" operator="equal">
      <formula>0</formula>
    </cfRule>
  </conditionalFormatting>
  <conditionalFormatting sqref="R64:U75">
    <cfRule type="top10" dxfId="46" priority="92" stopIfTrue="1" rank="1"/>
  </conditionalFormatting>
  <conditionalFormatting sqref="R64:U75">
    <cfRule type="top10" dxfId="45" priority="93" rank="1"/>
    <cfRule type="top10" dxfId="44" priority="94" rank="1"/>
  </conditionalFormatting>
  <conditionalFormatting sqref="V64:W76">
    <cfRule type="cellIs" dxfId="43" priority="27" stopIfTrue="1" operator="greaterThan">
      <formula>0</formula>
    </cfRule>
    <cfRule type="cellIs" dxfId="42" priority="28" stopIfTrue="1" operator="lessThan">
      <formula>0</formula>
    </cfRule>
    <cfRule type="cellIs" dxfId="41" priority="29" stopIfTrue="1" operator="equal">
      <formula>0</formula>
    </cfRule>
  </conditionalFormatting>
  <conditionalFormatting sqref="Z64:AC75">
    <cfRule type="top10" dxfId="40" priority="95" rank="1"/>
  </conditionalFormatting>
  <conditionalFormatting sqref="Z64:AC75">
    <cfRule type="top10" dxfId="39" priority="96" rank="1"/>
  </conditionalFormatting>
  <conditionalFormatting sqref="AF64:AF76">
    <cfRule type="cellIs" dxfId="38" priority="24" stopIfTrue="1" operator="greaterThan">
      <formula>0</formula>
    </cfRule>
    <cfRule type="cellIs" dxfId="37" priority="25" stopIfTrue="1" operator="lessThan">
      <formula>0</formula>
    </cfRule>
    <cfRule type="cellIs" dxfId="36" priority="26" stopIfTrue="1" operator="equal">
      <formula>0</formula>
    </cfRule>
  </conditionalFormatting>
  <conditionalFormatting sqref="B84:B95">
    <cfRule type="top10" dxfId="35" priority="97" percent="1" rank="1"/>
  </conditionalFormatting>
  <conditionalFormatting sqref="B84:B95">
    <cfRule type="top10" dxfId="34" priority="98" rank="1"/>
  </conditionalFormatting>
  <conditionalFormatting sqref="B84:B95">
    <cfRule type="top10" dxfId="33" priority="99" rank="1"/>
  </conditionalFormatting>
  <conditionalFormatting sqref="J84:K95">
    <cfRule type="top10" dxfId="32" priority="100" rank="1"/>
  </conditionalFormatting>
  <conditionalFormatting sqref="AH62">
    <cfRule type="cellIs" dxfId="31" priority="21" stopIfTrue="1" operator="greaterThan">
      <formula>0</formula>
    </cfRule>
    <cfRule type="cellIs" dxfId="30" priority="22" stopIfTrue="1" operator="lessThan">
      <formula>0</formula>
    </cfRule>
    <cfRule type="cellIs" dxfId="29" priority="23" stopIfTrue="1" operator="equal">
      <formula>0</formula>
    </cfRule>
  </conditionalFormatting>
  <conditionalFormatting sqref="R84:S95">
    <cfRule type="top10" dxfId="28" priority="101" stopIfTrue="1" rank="1"/>
  </conditionalFormatting>
  <conditionalFormatting sqref="R84:S95">
    <cfRule type="top10" dxfId="27" priority="102" rank="1"/>
  </conditionalFormatting>
  <conditionalFormatting sqref="Z84:AC95">
    <cfRule type="top10" dxfId="26" priority="103" rank="1"/>
  </conditionalFormatting>
  <conditionalFormatting sqref="Z84:AC95">
    <cfRule type="top10" dxfId="25" priority="104" rank="1"/>
  </conditionalFormatting>
  <conditionalFormatting sqref="B105:E116">
    <cfRule type="top10" dxfId="24" priority="105" rank="1"/>
  </conditionalFormatting>
  <conditionalFormatting sqref="B105:E116">
    <cfRule type="top10" dxfId="23" priority="106" rank="1"/>
  </conditionalFormatting>
  <conditionalFormatting sqref="J105:M116">
    <cfRule type="top10" dxfId="22" priority="107" rank="1"/>
    <cfRule type="top10" dxfId="21" priority="108" stopIfTrue="1" rank="1"/>
  </conditionalFormatting>
  <conditionalFormatting sqref="J105:M116">
    <cfRule type="top10" dxfId="20" priority="109" rank="1"/>
  </conditionalFormatting>
  <conditionalFormatting sqref="T105:U116">
    <cfRule type="top10" dxfId="19" priority="17" rank="1"/>
  </conditionalFormatting>
  <conditionalFormatting sqref="T105:U116">
    <cfRule type="top10" dxfId="18" priority="18" stopIfTrue="1" rank="1"/>
  </conditionalFormatting>
  <conditionalFormatting sqref="T105:U116">
    <cfRule type="top10" dxfId="17" priority="19" rank="1"/>
    <cfRule type="top10" dxfId="16" priority="20" rank="1"/>
  </conditionalFormatting>
  <conditionalFormatting sqref="F85">
    <cfRule type="cellIs" dxfId="15" priority="14" stopIfTrue="1" operator="greaterThan">
      <formula>0</formula>
    </cfRule>
    <cfRule type="cellIs" dxfId="14" priority="15" stopIfTrue="1" operator="lessThan">
      <formula>0</formula>
    </cfRule>
    <cfRule type="cellIs" dxfId="13" priority="16" stopIfTrue="1" operator="equal">
      <formula>0</formula>
    </cfRule>
  </conditionalFormatting>
  <conditionalFormatting sqref="G94">
    <cfRule type="cellIs" dxfId="12" priority="5" stopIfTrue="1" operator="greaterThan">
      <formula>0</formula>
    </cfRule>
    <cfRule type="cellIs" dxfId="11" priority="6" stopIfTrue="1" operator="lessThan">
      <formula>0</formula>
    </cfRule>
    <cfRule type="cellIs" dxfId="10" priority="7" stopIfTrue="1" operator="equal">
      <formula>0</formula>
    </cfRule>
  </conditionalFormatting>
  <conditionalFormatting sqref="F87">
    <cfRule type="cellIs" dxfId="9" priority="11" stopIfTrue="1" operator="greaterThan">
      <formula>0</formula>
    </cfRule>
    <cfRule type="cellIs" dxfId="8" priority="12" stopIfTrue="1" operator="lessThan">
      <formula>0</formula>
    </cfRule>
    <cfRule type="cellIs" dxfId="7" priority="13" stopIfTrue="1" operator="equal">
      <formula>0</formula>
    </cfRule>
  </conditionalFormatting>
  <conditionalFormatting sqref="F88">
    <cfRule type="cellIs" dxfId="6" priority="8" stopIfTrue="1" operator="greaterThan">
      <formula>0</formula>
    </cfRule>
    <cfRule type="cellIs" dxfId="5" priority="9" stopIfTrue="1" operator="lessThan">
      <formula>0</formula>
    </cfRule>
    <cfRule type="cellIs" dxfId="4" priority="10" stopIfTrue="1" operator="equal">
      <formula>0</formula>
    </cfRule>
  </conditionalFormatting>
  <conditionalFormatting sqref="C131:D131">
    <cfRule type="cellIs" dxfId="3" priority="4" stopIfTrue="1" operator="lessThan">
      <formula>0</formula>
    </cfRule>
  </conditionalFormatting>
  <conditionalFormatting sqref="F96:I96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d1b322-a4d4-4332-8c70-e8c6748f2b3c"/>
    <lcf76f155ced4ddcb4097134ff3c332f xmlns="c995f3c2-7aa2-467b-bb1e-17bb3bd28b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94B229AB7BC4DBD5C176FD26C3FEB" ma:contentTypeVersion="15" ma:contentTypeDescription="Create a new document." ma:contentTypeScope="" ma:versionID="95a8599c4119e0c67e41f871d8e3d2e1">
  <xsd:schema xmlns:xsd="http://www.w3.org/2001/XMLSchema" xmlns:xs="http://www.w3.org/2001/XMLSchema" xmlns:p="http://schemas.microsoft.com/office/2006/metadata/properties" xmlns:ns2="c995f3c2-7aa2-467b-bb1e-17bb3bd28b62" xmlns:ns3="b5d1b322-a4d4-4332-8c70-e8c6748f2b3c" targetNamespace="http://schemas.microsoft.com/office/2006/metadata/properties" ma:root="true" ma:fieldsID="e37d1c973a5db83b1969c866d1c7c972" ns2:_="" ns3:_="">
    <xsd:import namespace="c995f3c2-7aa2-467b-bb1e-17bb3bd28b62"/>
    <xsd:import namespace="b5d1b322-a4d4-4332-8c70-e8c6748f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5f3c2-7aa2-467b-bb1e-17bb3bd28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61a3f9b-bc1a-43ab-a38e-fd120e3a5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1b322-a4d4-4332-8c70-e8c6748f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7248e9-5300-4f97-bdee-2226c34112b5}" ma:internalName="TaxCatchAll" ma:showField="CatchAllData" ma:web="b5d1b322-a4d4-4332-8c70-e8c6748f2b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54A3E-1E59-44F1-96D2-A017E1C11769}">
  <ds:schemaRefs>
    <ds:schemaRef ds:uri="b5d1b322-a4d4-4332-8c70-e8c6748f2b3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995f3c2-7aa2-467b-bb1e-17bb3bd28b62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3B3055-3F45-4D53-850B-D4B5BBF8F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420B5-B68E-430B-A73F-509E079E2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5f3c2-7aa2-467b-bb1e-17bb3bd28b62"/>
    <ds:schemaRef ds:uri="b5d1b322-a4d4-4332-8c70-e8c6748f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Aqaba Container Terminal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 Mousa</dc:creator>
  <cp:lastModifiedBy>Zaid Mousa</cp:lastModifiedBy>
  <dcterms:created xsi:type="dcterms:W3CDTF">2022-09-01T11:40:08Z</dcterms:created>
  <dcterms:modified xsi:type="dcterms:W3CDTF">2022-09-01T11:55:02Z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0x01010075494B229AB7BC4DBD5C176FD26C3FEB</vt:lpwstr>
  </property>
</Properties>
</file>