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terminal.sharepoint.com/sites/BD424/Shared Documents/General/Reporting/1. Monthly Reporting/2023/042023/"/>
    </mc:Choice>
  </mc:AlternateContent>
  <xr:revisionPtr revIDLastSave="0" documentId="8_{0389C8CA-C182-4B95-9E7B-57E3195D0B58}" xr6:coauthVersionLast="47" xr6:coauthVersionMax="47" xr10:uidLastSave="{00000000-0000-0000-0000-000000000000}"/>
  <bookViews>
    <workbookView xWindow="-120" yWindow="-120" windowWidth="29040" windowHeight="15840" xr2:uid="{8422C62C-ED6B-497D-A7C2-BA7DAD5046E9}"/>
  </bookViews>
  <sheets>
    <sheet name="Yearly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1" i="1" l="1"/>
  <c r="E130" i="1"/>
  <c r="E129" i="1"/>
  <c r="E128" i="1"/>
  <c r="E127" i="1"/>
  <c r="E126" i="1"/>
  <c r="E125" i="1"/>
  <c r="E124" i="1"/>
  <c r="E123" i="1"/>
  <c r="AA118" i="1"/>
  <c r="Z118" i="1"/>
  <c r="U118" i="1"/>
  <c r="X117" i="1" s="1"/>
  <c r="T118" i="1"/>
  <c r="S118" i="1"/>
  <c r="R118" i="1"/>
  <c r="L118" i="1"/>
  <c r="J118" i="1"/>
  <c r="E118" i="1"/>
  <c r="H117" i="1" s="1"/>
  <c r="D118" i="1"/>
  <c r="C118" i="1"/>
  <c r="B118" i="1"/>
  <c r="AB117" i="1"/>
  <c r="AA117" i="1"/>
  <c r="T117" i="1"/>
  <c r="W117" i="1" s="1"/>
  <c r="S117" i="1"/>
  <c r="V117" i="1" s="1"/>
  <c r="R117" i="1"/>
  <c r="K117" i="1"/>
  <c r="N117" i="1" s="1"/>
  <c r="J117" i="1"/>
  <c r="F117" i="1"/>
  <c r="E117" i="1"/>
  <c r="D117" i="1"/>
  <c r="G117" i="1" s="1"/>
  <c r="C117" i="1"/>
  <c r="B117" i="1"/>
  <c r="AB116" i="1"/>
  <c r="AA116" i="1"/>
  <c r="Z116" i="1"/>
  <c r="Y116" i="1"/>
  <c r="X116" i="1"/>
  <c r="W116" i="1"/>
  <c r="V116" i="1"/>
  <c r="U116" i="1"/>
  <c r="N116" i="1"/>
  <c r="M116" i="1"/>
  <c r="Q116" i="1" s="1"/>
  <c r="L116" i="1"/>
  <c r="O116" i="1" s="1"/>
  <c r="K116" i="1"/>
  <c r="J116" i="1"/>
  <c r="I116" i="1"/>
  <c r="H116" i="1"/>
  <c r="G116" i="1"/>
  <c r="F116" i="1"/>
  <c r="AB115" i="1"/>
  <c r="AA115" i="1"/>
  <c r="Z115" i="1"/>
  <c r="Y115" i="1"/>
  <c r="X115" i="1"/>
  <c r="W115" i="1"/>
  <c r="V115" i="1"/>
  <c r="U115" i="1"/>
  <c r="N115" i="1"/>
  <c r="M115" i="1"/>
  <c r="Q115" i="1" s="1"/>
  <c r="L115" i="1"/>
  <c r="O115" i="1" s="1"/>
  <c r="K115" i="1"/>
  <c r="J115" i="1"/>
  <c r="I115" i="1"/>
  <c r="H115" i="1"/>
  <c r="G115" i="1"/>
  <c r="F115" i="1"/>
  <c r="AB114" i="1"/>
  <c r="AA114" i="1"/>
  <c r="Z114" i="1"/>
  <c r="Y114" i="1"/>
  <c r="X114" i="1"/>
  <c r="W114" i="1"/>
  <c r="V114" i="1"/>
  <c r="U114" i="1"/>
  <c r="N114" i="1"/>
  <c r="M114" i="1"/>
  <c r="Q114" i="1" s="1"/>
  <c r="L114" i="1"/>
  <c r="O114" i="1" s="1"/>
  <c r="K114" i="1"/>
  <c r="J114" i="1"/>
  <c r="I114" i="1"/>
  <c r="H114" i="1"/>
  <c r="G114" i="1"/>
  <c r="F114" i="1"/>
  <c r="AB113" i="1"/>
  <c r="AA113" i="1"/>
  <c r="Z113" i="1"/>
  <c r="Y113" i="1"/>
  <c r="X113" i="1"/>
  <c r="W113" i="1"/>
  <c r="V113" i="1"/>
  <c r="U113" i="1"/>
  <c r="N113" i="1"/>
  <c r="M113" i="1"/>
  <c r="Q113" i="1" s="1"/>
  <c r="L113" i="1"/>
  <c r="O113" i="1" s="1"/>
  <c r="K113" i="1"/>
  <c r="J113" i="1"/>
  <c r="I113" i="1"/>
  <c r="H113" i="1"/>
  <c r="G113" i="1"/>
  <c r="F113" i="1"/>
  <c r="AB112" i="1"/>
  <c r="AA112" i="1"/>
  <c r="Z112" i="1"/>
  <c r="Y112" i="1"/>
  <c r="X112" i="1"/>
  <c r="W112" i="1"/>
  <c r="V112" i="1"/>
  <c r="U112" i="1"/>
  <c r="N112" i="1"/>
  <c r="M112" i="1"/>
  <c r="Q112" i="1" s="1"/>
  <c r="L112" i="1"/>
  <c r="O112" i="1" s="1"/>
  <c r="K112" i="1"/>
  <c r="J112" i="1"/>
  <c r="I112" i="1"/>
  <c r="H112" i="1"/>
  <c r="G112" i="1"/>
  <c r="F112" i="1"/>
  <c r="AB111" i="1"/>
  <c r="AA111" i="1"/>
  <c r="Z111" i="1"/>
  <c r="Y111" i="1"/>
  <c r="X111" i="1"/>
  <c r="W111" i="1"/>
  <c r="V111" i="1"/>
  <c r="U111" i="1"/>
  <c r="N111" i="1"/>
  <c r="M111" i="1"/>
  <c r="Q111" i="1" s="1"/>
  <c r="L111" i="1"/>
  <c r="O111" i="1" s="1"/>
  <c r="K111" i="1"/>
  <c r="J111" i="1"/>
  <c r="I111" i="1"/>
  <c r="H111" i="1"/>
  <c r="G111" i="1"/>
  <c r="F111" i="1"/>
  <c r="AB110" i="1"/>
  <c r="AA110" i="1"/>
  <c r="Z110" i="1"/>
  <c r="Y110" i="1"/>
  <c r="X110" i="1"/>
  <c r="W110" i="1"/>
  <c r="V110" i="1"/>
  <c r="U110" i="1"/>
  <c r="N110" i="1"/>
  <c r="M110" i="1"/>
  <c r="Q110" i="1" s="1"/>
  <c r="L110" i="1"/>
  <c r="O110" i="1" s="1"/>
  <c r="K110" i="1"/>
  <c r="J110" i="1"/>
  <c r="I110" i="1"/>
  <c r="H110" i="1"/>
  <c r="G110" i="1"/>
  <c r="F110" i="1"/>
  <c r="AB109" i="1"/>
  <c r="AA109" i="1"/>
  <c r="Z109" i="1"/>
  <c r="Y109" i="1"/>
  <c r="X109" i="1"/>
  <c r="W109" i="1"/>
  <c r="V109" i="1"/>
  <c r="U109" i="1"/>
  <c r="N109" i="1"/>
  <c r="M109" i="1"/>
  <c r="Q109" i="1" s="1"/>
  <c r="L109" i="1"/>
  <c r="O109" i="1" s="1"/>
  <c r="K109" i="1"/>
  <c r="J109" i="1"/>
  <c r="I109" i="1"/>
  <c r="H109" i="1"/>
  <c r="G109" i="1"/>
  <c r="F109" i="1"/>
  <c r="AB108" i="1"/>
  <c r="AA108" i="1"/>
  <c r="Z108" i="1"/>
  <c r="Y108" i="1"/>
  <c r="X108" i="1"/>
  <c r="W108" i="1"/>
  <c r="V108" i="1"/>
  <c r="U108" i="1"/>
  <c r="N108" i="1"/>
  <c r="M108" i="1"/>
  <c r="Q108" i="1" s="1"/>
  <c r="L108" i="1"/>
  <c r="O108" i="1" s="1"/>
  <c r="K108" i="1"/>
  <c r="J108" i="1"/>
  <c r="I108" i="1"/>
  <c r="H108" i="1"/>
  <c r="G108" i="1"/>
  <c r="F108" i="1"/>
  <c r="AB107" i="1"/>
  <c r="AA107" i="1"/>
  <c r="Z107" i="1"/>
  <c r="Y107" i="1"/>
  <c r="X107" i="1"/>
  <c r="W107" i="1"/>
  <c r="V107" i="1"/>
  <c r="U107" i="1"/>
  <c r="N107" i="1"/>
  <c r="M107" i="1"/>
  <c r="Q107" i="1" s="1"/>
  <c r="L107" i="1"/>
  <c r="O107" i="1" s="1"/>
  <c r="K107" i="1"/>
  <c r="J107" i="1"/>
  <c r="I107" i="1"/>
  <c r="H107" i="1"/>
  <c r="G107" i="1"/>
  <c r="F107" i="1"/>
  <c r="AB106" i="1"/>
  <c r="AA106" i="1"/>
  <c r="Z106" i="1"/>
  <c r="Y106" i="1"/>
  <c r="X106" i="1"/>
  <c r="W106" i="1"/>
  <c r="V106" i="1"/>
  <c r="U106" i="1"/>
  <c r="N106" i="1"/>
  <c r="M106" i="1"/>
  <c r="Q106" i="1" s="1"/>
  <c r="L106" i="1"/>
  <c r="O106" i="1" s="1"/>
  <c r="K106" i="1"/>
  <c r="J106" i="1"/>
  <c r="I106" i="1"/>
  <c r="H106" i="1"/>
  <c r="G106" i="1"/>
  <c r="F106" i="1"/>
  <c r="AB105" i="1"/>
  <c r="AB118" i="1" s="1"/>
  <c r="AA105" i="1"/>
  <c r="Z105" i="1"/>
  <c r="Z117" i="1" s="1"/>
  <c r="Y105" i="1"/>
  <c r="X105" i="1"/>
  <c r="W105" i="1"/>
  <c r="V105" i="1"/>
  <c r="U105" i="1"/>
  <c r="U117" i="1" s="1"/>
  <c r="N105" i="1"/>
  <c r="M105" i="1"/>
  <c r="M118" i="1" s="1"/>
  <c r="P117" i="1" s="1"/>
  <c r="L105" i="1"/>
  <c r="L117" i="1" s="1"/>
  <c r="O117" i="1" s="1"/>
  <c r="K105" i="1"/>
  <c r="K118" i="1" s="1"/>
  <c r="J105" i="1"/>
  <c r="I105" i="1"/>
  <c r="H105" i="1"/>
  <c r="G105" i="1"/>
  <c r="F105" i="1"/>
  <c r="AH97" i="1"/>
  <c r="K97" i="1"/>
  <c r="J97" i="1"/>
  <c r="AH96" i="1"/>
  <c r="Q95" i="1"/>
  <c r="P95" i="1"/>
  <c r="M95" i="1"/>
  <c r="L95" i="1"/>
  <c r="O95" i="1" s="1"/>
  <c r="K95" i="1"/>
  <c r="J95" i="1"/>
  <c r="N95" i="1" s="1"/>
  <c r="Q94" i="1"/>
  <c r="P94" i="1"/>
  <c r="M94" i="1"/>
  <c r="L94" i="1"/>
  <c r="O94" i="1" s="1"/>
  <c r="K94" i="1"/>
  <c r="N94" i="1" s="1"/>
  <c r="J94" i="1"/>
  <c r="P93" i="1"/>
  <c r="O93" i="1"/>
  <c r="M93" i="1"/>
  <c r="Q93" i="1" s="1"/>
  <c r="L93" i="1"/>
  <c r="K93" i="1"/>
  <c r="N93" i="1" s="1"/>
  <c r="J93" i="1"/>
  <c r="P92" i="1"/>
  <c r="O92" i="1"/>
  <c r="M92" i="1"/>
  <c r="Q92" i="1" s="1"/>
  <c r="L92" i="1"/>
  <c r="K92" i="1"/>
  <c r="N92" i="1" s="1"/>
  <c r="J92" i="1"/>
  <c r="Q91" i="1"/>
  <c r="P91" i="1"/>
  <c r="M91" i="1"/>
  <c r="L91" i="1"/>
  <c r="K91" i="1"/>
  <c r="O91" i="1" s="1"/>
  <c r="J91" i="1"/>
  <c r="Q90" i="1"/>
  <c r="O90" i="1"/>
  <c r="N90" i="1"/>
  <c r="M90" i="1"/>
  <c r="P90" i="1" s="1"/>
  <c r="L90" i="1"/>
  <c r="K90" i="1"/>
  <c r="J90" i="1"/>
  <c r="P89" i="1"/>
  <c r="O89" i="1"/>
  <c r="N89" i="1"/>
  <c r="M89" i="1"/>
  <c r="Q89" i="1" s="1"/>
  <c r="L89" i="1"/>
  <c r="K89" i="1"/>
  <c r="J89" i="1"/>
  <c r="Q88" i="1"/>
  <c r="P88" i="1"/>
  <c r="O88" i="1"/>
  <c r="M88" i="1"/>
  <c r="L88" i="1"/>
  <c r="K88" i="1"/>
  <c r="N88" i="1" s="1"/>
  <c r="J88" i="1"/>
  <c r="N87" i="1"/>
  <c r="M87" i="1"/>
  <c r="Q87" i="1" s="1"/>
  <c r="L87" i="1"/>
  <c r="O87" i="1" s="1"/>
  <c r="K87" i="1"/>
  <c r="J87" i="1"/>
  <c r="N86" i="1"/>
  <c r="M86" i="1"/>
  <c r="Q86" i="1" s="1"/>
  <c r="L86" i="1"/>
  <c r="K86" i="1"/>
  <c r="O86" i="1" s="1"/>
  <c r="J86" i="1"/>
  <c r="P85" i="1"/>
  <c r="O85" i="1"/>
  <c r="N85" i="1"/>
  <c r="M85" i="1"/>
  <c r="L85" i="1"/>
  <c r="K85" i="1"/>
  <c r="J85" i="1"/>
  <c r="M84" i="1"/>
  <c r="Q85" i="1" s="1"/>
  <c r="L84" i="1"/>
  <c r="L97" i="1" s="1"/>
  <c r="K84" i="1"/>
  <c r="N84" i="1" s="1"/>
  <c r="J84" i="1"/>
  <c r="J96" i="1" s="1"/>
  <c r="BG55" i="1"/>
  <c r="U95" i="1" s="1"/>
  <c r="AZ55" i="1"/>
  <c r="AY55" i="1"/>
  <c r="AX55" i="1"/>
  <c r="AW55" i="1"/>
  <c r="AV55" i="1"/>
  <c r="AR55" i="1"/>
  <c r="AC75" i="1" s="1"/>
  <c r="AN55" i="1"/>
  <c r="U75" i="1" s="1"/>
  <c r="AI55" i="1"/>
  <c r="AH55" i="1"/>
  <c r="AG55" i="1"/>
  <c r="AJ55" i="1" s="1"/>
  <c r="AF55" i="1"/>
  <c r="E95" i="1" s="1"/>
  <c r="AB55" i="1"/>
  <c r="M75" i="1" s="1"/>
  <c r="W55" i="1"/>
  <c r="V55" i="1"/>
  <c r="U55" i="1"/>
  <c r="X55" i="1" s="1"/>
  <c r="E75" i="1" s="1"/>
  <c r="BG54" i="1"/>
  <c r="U94" i="1" s="1"/>
  <c r="AY54" i="1"/>
  <c r="AX54" i="1"/>
  <c r="AW54" i="1"/>
  <c r="AZ54" i="1" s="1"/>
  <c r="AV54" i="1"/>
  <c r="AR54" i="1"/>
  <c r="AC74" i="1" s="1"/>
  <c r="AN54" i="1"/>
  <c r="U74" i="1" s="1"/>
  <c r="AJ54" i="1"/>
  <c r="AI54" i="1"/>
  <c r="AH54" i="1"/>
  <c r="AG54" i="1"/>
  <c r="AF54" i="1"/>
  <c r="E94" i="1" s="1"/>
  <c r="AB54" i="1"/>
  <c r="M74" i="1" s="1"/>
  <c r="X54" i="1"/>
  <c r="E74" i="1" s="1"/>
  <c r="W54" i="1"/>
  <c r="V54" i="1"/>
  <c r="U54" i="1"/>
  <c r="BG53" i="1"/>
  <c r="U93" i="1" s="1"/>
  <c r="AZ53" i="1"/>
  <c r="AY53" i="1"/>
  <c r="AX53" i="1"/>
  <c r="AW53" i="1"/>
  <c r="AV53" i="1"/>
  <c r="AR53" i="1"/>
  <c r="AC73" i="1" s="1"/>
  <c r="AN53" i="1"/>
  <c r="U73" i="1" s="1"/>
  <c r="AI53" i="1"/>
  <c r="AH53" i="1"/>
  <c r="AJ53" i="1" s="1"/>
  <c r="AG53" i="1"/>
  <c r="AF53" i="1"/>
  <c r="E93" i="1" s="1"/>
  <c r="AB53" i="1"/>
  <c r="M73" i="1" s="1"/>
  <c r="W53" i="1"/>
  <c r="V53" i="1"/>
  <c r="U53" i="1"/>
  <c r="X53" i="1" s="1"/>
  <c r="E73" i="1" s="1"/>
  <c r="BG52" i="1"/>
  <c r="U92" i="1" s="1"/>
  <c r="AY52" i="1"/>
  <c r="AX52" i="1"/>
  <c r="AW52" i="1"/>
  <c r="AZ52" i="1" s="1"/>
  <c r="AV52" i="1"/>
  <c r="AR52" i="1"/>
  <c r="AC72" i="1" s="1"/>
  <c r="AN52" i="1"/>
  <c r="U72" i="1" s="1"/>
  <c r="AI52" i="1"/>
  <c r="AH52" i="1"/>
  <c r="AG52" i="1"/>
  <c r="AJ52" i="1" s="1"/>
  <c r="AF52" i="1"/>
  <c r="E92" i="1" s="1"/>
  <c r="AB52" i="1"/>
  <c r="M72" i="1" s="1"/>
  <c r="X52" i="1"/>
  <c r="E72" i="1" s="1"/>
  <c r="W52" i="1"/>
  <c r="V52" i="1"/>
  <c r="U52" i="1"/>
  <c r="BG51" i="1"/>
  <c r="U91" i="1" s="1"/>
  <c r="AY51" i="1"/>
  <c r="AX51" i="1"/>
  <c r="AW51" i="1"/>
  <c r="AZ51" i="1" s="1"/>
  <c r="AV51" i="1"/>
  <c r="AR51" i="1"/>
  <c r="AC71" i="1" s="1"/>
  <c r="AN51" i="1"/>
  <c r="U71" i="1" s="1"/>
  <c r="AI51" i="1"/>
  <c r="AH51" i="1"/>
  <c r="AG51" i="1"/>
  <c r="AJ51" i="1" s="1"/>
  <c r="AF51" i="1"/>
  <c r="E91" i="1" s="1"/>
  <c r="AB51" i="1"/>
  <c r="M71" i="1" s="1"/>
  <c r="X51" i="1"/>
  <c r="E71" i="1" s="1"/>
  <c r="W51" i="1"/>
  <c r="V51" i="1"/>
  <c r="U51" i="1"/>
  <c r="BG50" i="1"/>
  <c r="U90" i="1" s="1"/>
  <c r="AY50" i="1"/>
  <c r="AX50" i="1"/>
  <c r="AZ50" i="1" s="1"/>
  <c r="AW50" i="1"/>
  <c r="AV50" i="1"/>
  <c r="AR50" i="1"/>
  <c r="AC70" i="1" s="1"/>
  <c r="AN50" i="1"/>
  <c r="U70" i="1" s="1"/>
  <c r="AI50" i="1"/>
  <c r="AJ50" i="1" s="1"/>
  <c r="AH50" i="1"/>
  <c r="AG50" i="1"/>
  <c r="AF50" i="1"/>
  <c r="E90" i="1" s="1"/>
  <c r="AB50" i="1"/>
  <c r="M70" i="1" s="1"/>
  <c r="X50" i="1"/>
  <c r="E70" i="1" s="1"/>
  <c r="W50" i="1"/>
  <c r="V50" i="1"/>
  <c r="U50" i="1"/>
  <c r="BG49" i="1"/>
  <c r="U89" i="1" s="1"/>
  <c r="AY49" i="1"/>
  <c r="AX49" i="1"/>
  <c r="AW49" i="1"/>
  <c r="AZ49" i="1" s="1"/>
  <c r="AV49" i="1"/>
  <c r="AR49" i="1"/>
  <c r="AC69" i="1" s="1"/>
  <c r="AN49" i="1"/>
  <c r="U69" i="1" s="1"/>
  <c r="AI49" i="1"/>
  <c r="AH49" i="1"/>
  <c r="AG49" i="1"/>
  <c r="AJ49" i="1" s="1"/>
  <c r="AF49" i="1"/>
  <c r="E89" i="1" s="1"/>
  <c r="AB49" i="1"/>
  <c r="M69" i="1" s="1"/>
  <c r="W49" i="1"/>
  <c r="V49" i="1"/>
  <c r="U49" i="1"/>
  <c r="X49" i="1" s="1"/>
  <c r="E69" i="1" s="1"/>
  <c r="BG48" i="1"/>
  <c r="U88" i="1" s="1"/>
  <c r="AY48" i="1"/>
  <c r="AX48" i="1"/>
  <c r="AZ48" i="1" s="1"/>
  <c r="AW48" i="1"/>
  <c r="AV48" i="1"/>
  <c r="AR48" i="1"/>
  <c r="AC68" i="1" s="1"/>
  <c r="AN48" i="1"/>
  <c r="U68" i="1" s="1"/>
  <c r="AI48" i="1"/>
  <c r="AH48" i="1"/>
  <c r="AG48" i="1"/>
  <c r="AJ48" i="1" s="1"/>
  <c r="AF48" i="1"/>
  <c r="E88" i="1" s="1"/>
  <c r="AB48" i="1"/>
  <c r="M68" i="1" s="1"/>
  <c r="W48" i="1"/>
  <c r="V48" i="1"/>
  <c r="U48" i="1"/>
  <c r="X48" i="1" s="1"/>
  <c r="E68" i="1" s="1"/>
  <c r="BG47" i="1"/>
  <c r="U87" i="1" s="1"/>
  <c r="AY47" i="1"/>
  <c r="AZ47" i="1" s="1"/>
  <c r="AX47" i="1"/>
  <c r="AW47" i="1"/>
  <c r="AV47" i="1"/>
  <c r="AR47" i="1"/>
  <c r="AC67" i="1" s="1"/>
  <c r="AN47" i="1"/>
  <c r="U67" i="1" s="1"/>
  <c r="AJ47" i="1"/>
  <c r="AI47" i="1"/>
  <c r="AH47" i="1"/>
  <c r="AG47" i="1"/>
  <c r="AF47" i="1"/>
  <c r="E87" i="1" s="1"/>
  <c r="AB47" i="1"/>
  <c r="M67" i="1" s="1"/>
  <c r="W47" i="1"/>
  <c r="X47" i="1" s="1"/>
  <c r="E67" i="1" s="1"/>
  <c r="V47" i="1"/>
  <c r="U47" i="1"/>
  <c r="BG46" i="1"/>
  <c r="U86" i="1" s="1"/>
  <c r="AY46" i="1"/>
  <c r="AX46" i="1"/>
  <c r="AW46" i="1"/>
  <c r="AZ46" i="1" s="1"/>
  <c r="AV46" i="1"/>
  <c r="AR46" i="1"/>
  <c r="AC66" i="1" s="1"/>
  <c r="AN46" i="1"/>
  <c r="U66" i="1" s="1"/>
  <c r="AI46" i="1"/>
  <c r="AH46" i="1"/>
  <c r="AG46" i="1"/>
  <c r="AJ46" i="1" s="1"/>
  <c r="AF46" i="1"/>
  <c r="E86" i="1" s="1"/>
  <c r="AB46" i="1"/>
  <c r="M66" i="1" s="1"/>
  <c r="W46" i="1"/>
  <c r="V46" i="1"/>
  <c r="U46" i="1"/>
  <c r="X46" i="1" s="1"/>
  <c r="E66" i="1" s="1"/>
  <c r="BG45" i="1"/>
  <c r="U85" i="1" s="1"/>
  <c r="AY45" i="1"/>
  <c r="AX45" i="1"/>
  <c r="AW45" i="1"/>
  <c r="AZ45" i="1" s="1"/>
  <c r="AV45" i="1"/>
  <c r="AR45" i="1"/>
  <c r="AC65" i="1" s="1"/>
  <c r="AN45" i="1"/>
  <c r="U65" i="1" s="1"/>
  <c r="AI45" i="1"/>
  <c r="AJ45" i="1" s="1"/>
  <c r="AH45" i="1"/>
  <c r="AG45" i="1"/>
  <c r="AF45" i="1"/>
  <c r="E85" i="1" s="1"/>
  <c r="AB45" i="1"/>
  <c r="M65" i="1" s="1"/>
  <c r="W45" i="1"/>
  <c r="V45" i="1"/>
  <c r="U45" i="1"/>
  <c r="X45" i="1" s="1"/>
  <c r="E65" i="1" s="1"/>
  <c r="BG44" i="1"/>
  <c r="U84" i="1" s="1"/>
  <c r="AZ44" i="1"/>
  <c r="AY44" i="1"/>
  <c r="AX44" i="1"/>
  <c r="AW44" i="1"/>
  <c r="AV44" i="1"/>
  <c r="AR44" i="1"/>
  <c r="AC64" i="1" s="1"/>
  <c r="AN44" i="1"/>
  <c r="U64" i="1" s="1"/>
  <c r="AJ44" i="1"/>
  <c r="AI44" i="1"/>
  <c r="AH44" i="1"/>
  <c r="AG44" i="1"/>
  <c r="AF44" i="1"/>
  <c r="E84" i="1" s="1"/>
  <c r="AB44" i="1"/>
  <c r="M64" i="1" s="1"/>
  <c r="X44" i="1"/>
  <c r="E64" i="1" s="1"/>
  <c r="W44" i="1"/>
  <c r="V44" i="1"/>
  <c r="U44" i="1"/>
  <c r="BG43" i="1"/>
  <c r="T95" i="1" s="1"/>
  <c r="AY43" i="1"/>
  <c r="AX43" i="1"/>
  <c r="AZ43" i="1" s="1"/>
  <c r="AW43" i="1"/>
  <c r="AV43" i="1"/>
  <c r="AR43" i="1"/>
  <c r="AB75" i="1" s="1"/>
  <c r="AN43" i="1"/>
  <c r="T75" i="1" s="1"/>
  <c r="AI43" i="1"/>
  <c r="AH43" i="1"/>
  <c r="AJ43" i="1" s="1"/>
  <c r="AG43" i="1"/>
  <c r="AF43" i="1"/>
  <c r="D95" i="1" s="1"/>
  <c r="G95" i="1" s="1"/>
  <c r="AB43" i="1"/>
  <c r="L75" i="1" s="1"/>
  <c r="O75" i="1" s="1"/>
  <c r="W43" i="1"/>
  <c r="V43" i="1"/>
  <c r="U43" i="1"/>
  <c r="X43" i="1" s="1"/>
  <c r="D75" i="1" s="1"/>
  <c r="BG42" i="1"/>
  <c r="T94" i="1" s="1"/>
  <c r="W94" i="1" s="1"/>
  <c r="AY42" i="1"/>
  <c r="AX42" i="1"/>
  <c r="AW42" i="1"/>
  <c r="AZ42" i="1" s="1"/>
  <c r="AV42" i="1"/>
  <c r="AR42" i="1"/>
  <c r="AB74" i="1" s="1"/>
  <c r="AE74" i="1" s="1"/>
  <c r="AN42" i="1"/>
  <c r="T74" i="1" s="1"/>
  <c r="W74" i="1" s="1"/>
  <c r="AI42" i="1"/>
  <c r="AH42" i="1"/>
  <c r="AG42" i="1"/>
  <c r="AJ42" i="1" s="1"/>
  <c r="AF42" i="1"/>
  <c r="D94" i="1" s="1"/>
  <c r="AB42" i="1"/>
  <c r="L74" i="1" s="1"/>
  <c r="W42" i="1"/>
  <c r="X42" i="1" s="1"/>
  <c r="D74" i="1" s="1"/>
  <c r="V42" i="1"/>
  <c r="U42" i="1"/>
  <c r="BG41" i="1"/>
  <c r="T93" i="1" s="1"/>
  <c r="W93" i="1" s="1"/>
  <c r="AY41" i="1"/>
  <c r="AX41" i="1"/>
  <c r="AW41" i="1"/>
  <c r="AZ41" i="1" s="1"/>
  <c r="AV41" i="1"/>
  <c r="AR41" i="1"/>
  <c r="AB73" i="1" s="1"/>
  <c r="AE73" i="1" s="1"/>
  <c r="AN41" i="1"/>
  <c r="T73" i="1" s="1"/>
  <c r="AI41" i="1"/>
  <c r="AH41" i="1"/>
  <c r="AG41" i="1"/>
  <c r="AJ41" i="1" s="1"/>
  <c r="AF41" i="1"/>
  <c r="D93" i="1" s="1"/>
  <c r="G93" i="1" s="1"/>
  <c r="AB41" i="1"/>
  <c r="L73" i="1" s="1"/>
  <c r="O73" i="1" s="1"/>
  <c r="X41" i="1"/>
  <c r="D73" i="1" s="1"/>
  <c r="W41" i="1"/>
  <c r="V41" i="1"/>
  <c r="U41" i="1"/>
  <c r="BG40" i="1"/>
  <c r="T92" i="1" s="1"/>
  <c r="AY40" i="1"/>
  <c r="AX40" i="1"/>
  <c r="AZ40" i="1" s="1"/>
  <c r="AW40" i="1"/>
  <c r="AV40" i="1"/>
  <c r="AR40" i="1"/>
  <c r="AB72" i="1" s="1"/>
  <c r="AE72" i="1" s="1"/>
  <c r="AN40" i="1"/>
  <c r="T72" i="1" s="1"/>
  <c r="W72" i="1" s="1"/>
  <c r="AI40" i="1"/>
  <c r="AJ40" i="1" s="1"/>
  <c r="AH40" i="1"/>
  <c r="AG40" i="1"/>
  <c r="AF40" i="1"/>
  <c r="D92" i="1" s="1"/>
  <c r="G92" i="1" s="1"/>
  <c r="AB40" i="1"/>
  <c r="L72" i="1" s="1"/>
  <c r="W40" i="1"/>
  <c r="V40" i="1"/>
  <c r="X40" i="1" s="1"/>
  <c r="D72" i="1" s="1"/>
  <c r="U40" i="1"/>
  <c r="BG39" i="1"/>
  <c r="T91" i="1" s="1"/>
  <c r="W91" i="1" s="1"/>
  <c r="AY39" i="1"/>
  <c r="AX39" i="1"/>
  <c r="AW39" i="1"/>
  <c r="AZ39" i="1" s="1"/>
  <c r="AV39" i="1"/>
  <c r="AR39" i="1"/>
  <c r="AB71" i="1" s="1"/>
  <c r="AN39" i="1"/>
  <c r="T71" i="1" s="1"/>
  <c r="AI39" i="1"/>
  <c r="AH39" i="1"/>
  <c r="AG39" i="1"/>
  <c r="AJ39" i="1" s="1"/>
  <c r="AF39" i="1"/>
  <c r="D91" i="1" s="1"/>
  <c r="G91" i="1" s="1"/>
  <c r="AB39" i="1"/>
  <c r="L71" i="1" s="1"/>
  <c r="O71" i="1" s="1"/>
  <c r="W39" i="1"/>
  <c r="V39" i="1"/>
  <c r="U39" i="1"/>
  <c r="X39" i="1" s="1"/>
  <c r="D71" i="1" s="1"/>
  <c r="BG38" i="1"/>
  <c r="T90" i="1" s="1"/>
  <c r="AY38" i="1"/>
  <c r="AX38" i="1"/>
  <c r="AZ38" i="1" s="1"/>
  <c r="AW38" i="1"/>
  <c r="AV38" i="1"/>
  <c r="AR38" i="1"/>
  <c r="AB70" i="1" s="1"/>
  <c r="AN38" i="1"/>
  <c r="T70" i="1" s="1"/>
  <c r="AI38" i="1"/>
  <c r="AH38" i="1"/>
  <c r="AG38" i="1"/>
  <c r="AJ38" i="1" s="1"/>
  <c r="AF38" i="1"/>
  <c r="D90" i="1" s="1"/>
  <c r="AB38" i="1"/>
  <c r="L70" i="1" s="1"/>
  <c r="O70" i="1" s="1"/>
  <c r="W38" i="1"/>
  <c r="V38" i="1"/>
  <c r="U38" i="1"/>
  <c r="X38" i="1" s="1"/>
  <c r="D70" i="1" s="1"/>
  <c r="BG37" i="1"/>
  <c r="T89" i="1" s="1"/>
  <c r="W89" i="1" s="1"/>
  <c r="AY37" i="1"/>
  <c r="AZ37" i="1" s="1"/>
  <c r="AX37" i="1"/>
  <c r="AW37" i="1"/>
  <c r="AV37" i="1"/>
  <c r="AR37" i="1"/>
  <c r="AB69" i="1" s="1"/>
  <c r="AN37" i="1"/>
  <c r="T69" i="1" s="1"/>
  <c r="AJ37" i="1"/>
  <c r="AI37" i="1"/>
  <c r="AH37" i="1"/>
  <c r="AG37" i="1"/>
  <c r="AF37" i="1"/>
  <c r="D89" i="1" s="1"/>
  <c r="G89" i="1" s="1"/>
  <c r="AB37" i="1"/>
  <c r="L69" i="1" s="1"/>
  <c r="O69" i="1" s="1"/>
  <c r="X37" i="1"/>
  <c r="D69" i="1" s="1"/>
  <c r="W37" i="1"/>
  <c r="V37" i="1"/>
  <c r="U37" i="1"/>
  <c r="BG36" i="1"/>
  <c r="T88" i="1" s="1"/>
  <c r="AY36" i="1"/>
  <c r="AX36" i="1"/>
  <c r="AW36" i="1"/>
  <c r="AZ36" i="1" s="1"/>
  <c r="AV36" i="1"/>
  <c r="AR36" i="1"/>
  <c r="AB68" i="1" s="1"/>
  <c r="AE68" i="1" s="1"/>
  <c r="AN36" i="1"/>
  <c r="T68" i="1" s="1"/>
  <c r="W68" i="1" s="1"/>
  <c r="AI36" i="1"/>
  <c r="AH36" i="1"/>
  <c r="AG36" i="1"/>
  <c r="AJ36" i="1" s="1"/>
  <c r="AF36" i="1"/>
  <c r="D88" i="1" s="1"/>
  <c r="AB36" i="1"/>
  <c r="L68" i="1" s="1"/>
  <c r="W36" i="1"/>
  <c r="V36" i="1"/>
  <c r="U36" i="1"/>
  <c r="X36" i="1" s="1"/>
  <c r="D68" i="1" s="1"/>
  <c r="BG35" i="1"/>
  <c r="T87" i="1" s="1"/>
  <c r="AY35" i="1"/>
  <c r="AX35" i="1"/>
  <c r="AW35" i="1"/>
  <c r="AZ35" i="1" s="1"/>
  <c r="AV35" i="1"/>
  <c r="AR35" i="1"/>
  <c r="AB67" i="1" s="1"/>
  <c r="AE67" i="1" s="1"/>
  <c r="AN35" i="1"/>
  <c r="T67" i="1" s="1"/>
  <c r="W67" i="1" s="1"/>
  <c r="AI35" i="1"/>
  <c r="AJ35" i="1" s="1"/>
  <c r="AH35" i="1"/>
  <c r="AG35" i="1"/>
  <c r="AF35" i="1"/>
  <c r="D87" i="1" s="1"/>
  <c r="G87" i="1" s="1"/>
  <c r="AB35" i="1"/>
  <c r="L67" i="1" s="1"/>
  <c r="O67" i="1" s="1"/>
  <c r="W35" i="1"/>
  <c r="V35" i="1"/>
  <c r="U35" i="1"/>
  <c r="X35" i="1" s="1"/>
  <c r="D67" i="1" s="1"/>
  <c r="BG34" i="1"/>
  <c r="T86" i="1" s="1"/>
  <c r="AZ34" i="1"/>
  <c r="AY34" i="1"/>
  <c r="AX34" i="1"/>
  <c r="AW34" i="1"/>
  <c r="AV34" i="1"/>
  <c r="AR34" i="1"/>
  <c r="AB66" i="1" s="1"/>
  <c r="AN34" i="1"/>
  <c r="T66" i="1" s="1"/>
  <c r="AJ34" i="1"/>
  <c r="AI34" i="1"/>
  <c r="AH34" i="1"/>
  <c r="AG34" i="1"/>
  <c r="AF34" i="1"/>
  <c r="D86" i="1" s="1"/>
  <c r="G86" i="1" s="1"/>
  <c r="AB34" i="1"/>
  <c r="L66" i="1" s="1"/>
  <c r="O66" i="1" s="1"/>
  <c r="X34" i="1"/>
  <c r="D66" i="1" s="1"/>
  <c r="W34" i="1"/>
  <c r="V34" i="1"/>
  <c r="U34" i="1"/>
  <c r="BG33" i="1"/>
  <c r="T85" i="1" s="1"/>
  <c r="AY33" i="1"/>
  <c r="AX33" i="1"/>
  <c r="AZ33" i="1" s="1"/>
  <c r="AW33" i="1"/>
  <c r="AV33" i="1"/>
  <c r="AR33" i="1"/>
  <c r="AB65" i="1" s="1"/>
  <c r="AE65" i="1" s="1"/>
  <c r="AN33" i="1"/>
  <c r="T65" i="1" s="1"/>
  <c r="W65" i="1" s="1"/>
  <c r="AI33" i="1"/>
  <c r="AH33" i="1"/>
  <c r="AJ33" i="1" s="1"/>
  <c r="AG33" i="1"/>
  <c r="AF33" i="1"/>
  <c r="D85" i="1" s="1"/>
  <c r="G85" i="1" s="1"/>
  <c r="AB33" i="1"/>
  <c r="L65" i="1" s="1"/>
  <c r="O65" i="1" s="1"/>
  <c r="W33" i="1"/>
  <c r="V33" i="1"/>
  <c r="U33" i="1"/>
  <c r="X33" i="1" s="1"/>
  <c r="D65" i="1" s="1"/>
  <c r="BG32" i="1"/>
  <c r="T84" i="1" s="1"/>
  <c r="AY32" i="1"/>
  <c r="AX32" i="1"/>
  <c r="AW32" i="1"/>
  <c r="AZ32" i="1" s="1"/>
  <c r="AV32" i="1"/>
  <c r="AR32" i="1"/>
  <c r="AB64" i="1" s="1"/>
  <c r="AN32" i="1"/>
  <c r="T64" i="1" s="1"/>
  <c r="AI32" i="1"/>
  <c r="AH32" i="1"/>
  <c r="AG32" i="1"/>
  <c r="AJ32" i="1" s="1"/>
  <c r="AF32" i="1"/>
  <c r="D84" i="1" s="1"/>
  <c r="AB32" i="1"/>
  <c r="L64" i="1" s="1"/>
  <c r="W32" i="1"/>
  <c r="X32" i="1" s="1"/>
  <c r="D64" i="1" s="1"/>
  <c r="V32" i="1"/>
  <c r="U32" i="1"/>
  <c r="BG31" i="1"/>
  <c r="S95" i="1" s="1"/>
  <c r="AY31" i="1"/>
  <c r="AX31" i="1"/>
  <c r="AW31" i="1"/>
  <c r="AZ31" i="1" s="1"/>
  <c r="AV31" i="1"/>
  <c r="AR31" i="1"/>
  <c r="AA75" i="1" s="1"/>
  <c r="AD75" i="1" s="1"/>
  <c r="AN31" i="1"/>
  <c r="S75" i="1" s="1"/>
  <c r="V75" i="1" s="1"/>
  <c r="AI31" i="1"/>
  <c r="AH31" i="1"/>
  <c r="AG31" i="1"/>
  <c r="AJ31" i="1" s="1"/>
  <c r="AF31" i="1"/>
  <c r="C95" i="1" s="1"/>
  <c r="AB31" i="1"/>
  <c r="K75" i="1" s="1"/>
  <c r="X31" i="1"/>
  <c r="C75" i="1" s="1"/>
  <c r="W31" i="1"/>
  <c r="V31" i="1"/>
  <c r="U31" i="1"/>
  <c r="BG30" i="1"/>
  <c r="S94" i="1" s="1"/>
  <c r="V94" i="1" s="1"/>
  <c r="AY30" i="1"/>
  <c r="AX30" i="1"/>
  <c r="AZ30" i="1" s="1"/>
  <c r="AW30" i="1"/>
  <c r="AV30" i="1"/>
  <c r="AR30" i="1"/>
  <c r="AA74" i="1" s="1"/>
  <c r="AN30" i="1"/>
  <c r="S74" i="1" s="1"/>
  <c r="V74" i="1" s="1"/>
  <c r="AJ30" i="1"/>
  <c r="AI30" i="1"/>
  <c r="AH30" i="1"/>
  <c r="AG30" i="1"/>
  <c r="AF30" i="1"/>
  <c r="C94" i="1" s="1"/>
  <c r="F94" i="1" s="1"/>
  <c r="AB30" i="1"/>
  <c r="K74" i="1" s="1"/>
  <c r="N74" i="1" s="1"/>
  <c r="W30" i="1"/>
  <c r="V30" i="1"/>
  <c r="X30" i="1" s="1"/>
  <c r="C74" i="1" s="1"/>
  <c r="U30" i="1"/>
  <c r="BG29" i="1"/>
  <c r="S93" i="1" s="1"/>
  <c r="AY29" i="1"/>
  <c r="AX29" i="1"/>
  <c r="AW29" i="1"/>
  <c r="AZ29" i="1" s="1"/>
  <c r="AV29" i="1"/>
  <c r="AR29" i="1"/>
  <c r="AA73" i="1" s="1"/>
  <c r="AD73" i="1" s="1"/>
  <c r="AN29" i="1"/>
  <c r="S73" i="1" s="1"/>
  <c r="AI29" i="1"/>
  <c r="AH29" i="1"/>
  <c r="AG29" i="1"/>
  <c r="AJ29" i="1" s="1"/>
  <c r="AF29" i="1"/>
  <c r="C93" i="1" s="1"/>
  <c r="F93" i="1" s="1"/>
  <c r="AB29" i="1"/>
  <c r="K73" i="1" s="1"/>
  <c r="N73" i="1" s="1"/>
  <c r="W29" i="1"/>
  <c r="V29" i="1"/>
  <c r="U29" i="1"/>
  <c r="X29" i="1" s="1"/>
  <c r="C73" i="1" s="1"/>
  <c r="BG28" i="1"/>
  <c r="S92" i="1" s="1"/>
  <c r="V92" i="1" s="1"/>
  <c r="AY28" i="1"/>
  <c r="AX28" i="1"/>
  <c r="AZ28" i="1" s="1"/>
  <c r="AW28" i="1"/>
  <c r="AV28" i="1"/>
  <c r="AR28" i="1"/>
  <c r="AA72" i="1" s="1"/>
  <c r="AN28" i="1"/>
  <c r="S72" i="1" s="1"/>
  <c r="AI28" i="1"/>
  <c r="AH28" i="1"/>
  <c r="AG28" i="1"/>
  <c r="AJ28" i="1" s="1"/>
  <c r="AF28" i="1"/>
  <c r="C92" i="1" s="1"/>
  <c r="F92" i="1" s="1"/>
  <c r="AB28" i="1"/>
  <c r="K72" i="1" s="1"/>
  <c r="N72" i="1" s="1"/>
  <c r="W28" i="1"/>
  <c r="V28" i="1"/>
  <c r="U28" i="1"/>
  <c r="X28" i="1" s="1"/>
  <c r="C72" i="1" s="1"/>
  <c r="BG27" i="1"/>
  <c r="S91" i="1" s="1"/>
  <c r="V91" i="1" s="1"/>
  <c r="AY27" i="1"/>
  <c r="AZ27" i="1" s="1"/>
  <c r="AX27" i="1"/>
  <c r="AW27" i="1"/>
  <c r="AV27" i="1"/>
  <c r="AR27" i="1"/>
  <c r="AA71" i="1" s="1"/>
  <c r="AD71" i="1" s="1"/>
  <c r="AN27" i="1"/>
  <c r="S71" i="1" s="1"/>
  <c r="V71" i="1" s="1"/>
  <c r="AJ27" i="1"/>
  <c r="AI27" i="1"/>
  <c r="AH27" i="1"/>
  <c r="AG27" i="1"/>
  <c r="AF27" i="1"/>
  <c r="C91" i="1" s="1"/>
  <c r="F91" i="1" s="1"/>
  <c r="AB27" i="1"/>
  <c r="K71" i="1" s="1"/>
  <c r="N71" i="1" s="1"/>
  <c r="X27" i="1"/>
  <c r="C71" i="1" s="1"/>
  <c r="W27" i="1"/>
  <c r="V27" i="1"/>
  <c r="U27" i="1"/>
  <c r="BG26" i="1"/>
  <c r="S90" i="1" s="1"/>
  <c r="AY26" i="1"/>
  <c r="AX26" i="1"/>
  <c r="AW26" i="1"/>
  <c r="AZ26" i="1" s="1"/>
  <c r="AV26" i="1"/>
  <c r="AR26" i="1"/>
  <c r="AA70" i="1" s="1"/>
  <c r="AD70" i="1" s="1"/>
  <c r="AN26" i="1"/>
  <c r="S70" i="1" s="1"/>
  <c r="V70" i="1" s="1"/>
  <c r="AI26" i="1"/>
  <c r="AH26" i="1"/>
  <c r="AG26" i="1"/>
  <c r="AJ26" i="1" s="1"/>
  <c r="AF26" i="1"/>
  <c r="C90" i="1" s="1"/>
  <c r="F90" i="1" s="1"/>
  <c r="AB26" i="1"/>
  <c r="K70" i="1" s="1"/>
  <c r="N70" i="1" s="1"/>
  <c r="W26" i="1"/>
  <c r="V26" i="1"/>
  <c r="U26" i="1"/>
  <c r="X26" i="1" s="1"/>
  <c r="C70" i="1" s="1"/>
  <c r="BG25" i="1"/>
  <c r="S89" i="1" s="1"/>
  <c r="AY25" i="1"/>
  <c r="AX25" i="1"/>
  <c r="AW25" i="1"/>
  <c r="AZ25" i="1" s="1"/>
  <c r="AV25" i="1"/>
  <c r="AR25" i="1"/>
  <c r="AA69" i="1" s="1"/>
  <c r="AN25" i="1"/>
  <c r="S69" i="1" s="1"/>
  <c r="V69" i="1" s="1"/>
  <c r="AI25" i="1"/>
  <c r="AJ25" i="1" s="1"/>
  <c r="AH25" i="1"/>
  <c r="AG25" i="1"/>
  <c r="AF25" i="1"/>
  <c r="C89" i="1" s="1"/>
  <c r="F89" i="1" s="1"/>
  <c r="AB25" i="1"/>
  <c r="K69" i="1" s="1"/>
  <c r="N69" i="1" s="1"/>
  <c r="W25" i="1"/>
  <c r="V25" i="1"/>
  <c r="U25" i="1"/>
  <c r="X25" i="1" s="1"/>
  <c r="C69" i="1" s="1"/>
  <c r="BG24" i="1"/>
  <c r="S88" i="1" s="1"/>
  <c r="V88" i="1" s="1"/>
  <c r="AZ24" i="1"/>
  <c r="AY24" i="1"/>
  <c r="AX24" i="1"/>
  <c r="AW24" i="1"/>
  <c r="AV24" i="1"/>
  <c r="AR24" i="1"/>
  <c r="AA68" i="1" s="1"/>
  <c r="AN24" i="1"/>
  <c r="S68" i="1" s="1"/>
  <c r="V68" i="1" s="1"/>
  <c r="AJ24" i="1"/>
  <c r="AI24" i="1"/>
  <c r="AH24" i="1"/>
  <c r="AG24" i="1"/>
  <c r="AF24" i="1"/>
  <c r="C88" i="1" s="1"/>
  <c r="F88" i="1" s="1"/>
  <c r="AB24" i="1"/>
  <c r="K68" i="1" s="1"/>
  <c r="N68" i="1" s="1"/>
  <c r="X24" i="1"/>
  <c r="C68" i="1" s="1"/>
  <c r="W24" i="1"/>
  <c r="V24" i="1"/>
  <c r="U24" i="1"/>
  <c r="BG23" i="1"/>
  <c r="S87" i="1" s="1"/>
  <c r="V87" i="1" s="1"/>
  <c r="AY23" i="1"/>
  <c r="AX23" i="1"/>
  <c r="AZ23" i="1" s="1"/>
  <c r="AW23" i="1"/>
  <c r="AV23" i="1"/>
  <c r="AR23" i="1"/>
  <c r="AA67" i="1" s="1"/>
  <c r="AN23" i="1"/>
  <c r="S67" i="1" s="1"/>
  <c r="AI23" i="1"/>
  <c r="AH23" i="1"/>
  <c r="AJ23" i="1" s="1"/>
  <c r="AG23" i="1"/>
  <c r="AF23" i="1"/>
  <c r="C87" i="1" s="1"/>
  <c r="F87" i="1" s="1"/>
  <c r="AB23" i="1"/>
  <c r="K67" i="1" s="1"/>
  <c r="N67" i="1" s="1"/>
  <c r="W23" i="1"/>
  <c r="V23" i="1"/>
  <c r="U23" i="1"/>
  <c r="X23" i="1" s="1"/>
  <c r="C67" i="1" s="1"/>
  <c r="BG22" i="1"/>
  <c r="S86" i="1" s="1"/>
  <c r="V86" i="1" s="1"/>
  <c r="AY22" i="1"/>
  <c r="AX22" i="1"/>
  <c r="AW22" i="1"/>
  <c r="AZ22" i="1" s="1"/>
  <c r="AV22" i="1"/>
  <c r="AR22" i="1"/>
  <c r="AA66" i="1" s="1"/>
  <c r="AD66" i="1" s="1"/>
  <c r="AN22" i="1"/>
  <c r="S66" i="1" s="1"/>
  <c r="V66" i="1" s="1"/>
  <c r="AI22" i="1"/>
  <c r="AH22" i="1"/>
  <c r="AG22" i="1"/>
  <c r="AJ22" i="1" s="1"/>
  <c r="AF22" i="1"/>
  <c r="C86" i="1" s="1"/>
  <c r="F86" i="1" s="1"/>
  <c r="AB22" i="1"/>
  <c r="K66" i="1" s="1"/>
  <c r="N66" i="1" s="1"/>
  <c r="W22" i="1"/>
  <c r="X22" i="1" s="1"/>
  <c r="C66" i="1" s="1"/>
  <c r="V22" i="1"/>
  <c r="U22" i="1"/>
  <c r="BG21" i="1"/>
  <c r="S85" i="1" s="1"/>
  <c r="V85" i="1" s="1"/>
  <c r="AY21" i="1"/>
  <c r="AX21" i="1"/>
  <c r="AW21" i="1"/>
  <c r="AZ21" i="1" s="1"/>
  <c r="AV21" i="1"/>
  <c r="AR21" i="1"/>
  <c r="AA65" i="1" s="1"/>
  <c r="AD65" i="1" s="1"/>
  <c r="AN21" i="1"/>
  <c r="S65" i="1" s="1"/>
  <c r="V65" i="1" s="1"/>
  <c r="AI21" i="1"/>
  <c r="AH21" i="1"/>
  <c r="AG21" i="1"/>
  <c r="AJ21" i="1" s="1"/>
  <c r="AF21" i="1"/>
  <c r="C85" i="1" s="1"/>
  <c r="F85" i="1" s="1"/>
  <c r="AB21" i="1"/>
  <c r="K65" i="1" s="1"/>
  <c r="N65" i="1" s="1"/>
  <c r="X21" i="1"/>
  <c r="C65" i="1" s="1"/>
  <c r="W21" i="1"/>
  <c r="V21" i="1"/>
  <c r="U21" i="1"/>
  <c r="BG20" i="1"/>
  <c r="S84" i="1" s="1"/>
  <c r="AY20" i="1"/>
  <c r="AX20" i="1"/>
  <c r="AZ20" i="1" s="1"/>
  <c r="AW20" i="1"/>
  <c r="AV20" i="1"/>
  <c r="AR20" i="1"/>
  <c r="AA64" i="1" s="1"/>
  <c r="AN20" i="1"/>
  <c r="S64" i="1" s="1"/>
  <c r="AJ20" i="1"/>
  <c r="AI20" i="1"/>
  <c r="AH20" i="1"/>
  <c r="AG20" i="1"/>
  <c r="AF20" i="1"/>
  <c r="C84" i="1" s="1"/>
  <c r="AB20" i="1"/>
  <c r="K64" i="1" s="1"/>
  <c r="W20" i="1"/>
  <c r="V20" i="1"/>
  <c r="X20" i="1" s="1"/>
  <c r="C64" i="1" s="1"/>
  <c r="U20" i="1"/>
  <c r="BG19" i="1"/>
  <c r="R95" i="1" s="1"/>
  <c r="AY19" i="1"/>
  <c r="AX19" i="1"/>
  <c r="AW19" i="1"/>
  <c r="AZ19" i="1" s="1"/>
  <c r="AV19" i="1"/>
  <c r="AR19" i="1"/>
  <c r="Z75" i="1" s="1"/>
  <c r="AN19" i="1"/>
  <c r="R75" i="1" s="1"/>
  <c r="AI19" i="1"/>
  <c r="AH19" i="1"/>
  <c r="AG19" i="1"/>
  <c r="AJ19" i="1" s="1"/>
  <c r="AF19" i="1"/>
  <c r="B95" i="1" s="1"/>
  <c r="AB19" i="1"/>
  <c r="J75" i="1" s="1"/>
  <c r="W19" i="1"/>
  <c r="V19" i="1"/>
  <c r="U19" i="1"/>
  <c r="X19" i="1" s="1"/>
  <c r="B75" i="1" s="1"/>
  <c r="BG18" i="1"/>
  <c r="R94" i="1" s="1"/>
  <c r="AY18" i="1"/>
  <c r="AX18" i="1"/>
  <c r="AW18" i="1"/>
  <c r="AZ18" i="1" s="1"/>
  <c r="AV18" i="1"/>
  <c r="AR18" i="1"/>
  <c r="Z74" i="1" s="1"/>
  <c r="AN18" i="1"/>
  <c r="R74" i="1" s="1"/>
  <c r="AI18" i="1"/>
  <c r="AH18" i="1"/>
  <c r="AG18" i="1"/>
  <c r="AJ18" i="1" s="1"/>
  <c r="AF18" i="1"/>
  <c r="B94" i="1" s="1"/>
  <c r="AB18" i="1"/>
  <c r="J74" i="1" s="1"/>
  <c r="W18" i="1"/>
  <c r="V18" i="1"/>
  <c r="U18" i="1"/>
  <c r="X18" i="1" s="1"/>
  <c r="B74" i="1" s="1"/>
  <c r="BG17" i="1"/>
  <c r="R93" i="1" s="1"/>
  <c r="AY17" i="1"/>
  <c r="AZ17" i="1" s="1"/>
  <c r="AX17" i="1"/>
  <c r="AW17" i="1"/>
  <c r="AV17" i="1"/>
  <c r="AR17" i="1"/>
  <c r="Z73" i="1" s="1"/>
  <c r="AN17" i="1"/>
  <c r="R73" i="1" s="1"/>
  <c r="AJ17" i="1"/>
  <c r="AI17" i="1"/>
  <c r="AH17" i="1"/>
  <c r="AG17" i="1"/>
  <c r="AF17" i="1"/>
  <c r="B93" i="1" s="1"/>
  <c r="AB17" i="1"/>
  <c r="J73" i="1" s="1"/>
  <c r="X17" i="1"/>
  <c r="B73" i="1" s="1"/>
  <c r="W17" i="1"/>
  <c r="V17" i="1"/>
  <c r="U17" i="1"/>
  <c r="BG16" i="1"/>
  <c r="R92" i="1" s="1"/>
  <c r="AY16" i="1"/>
  <c r="AX16" i="1"/>
  <c r="AW16" i="1"/>
  <c r="AZ16" i="1" s="1"/>
  <c r="AV16" i="1"/>
  <c r="AR16" i="1"/>
  <c r="Z72" i="1" s="1"/>
  <c r="AN16" i="1"/>
  <c r="R72" i="1" s="1"/>
  <c r="AI16" i="1"/>
  <c r="AH16" i="1"/>
  <c r="AG16" i="1"/>
  <c r="AJ16" i="1" s="1"/>
  <c r="AF16" i="1"/>
  <c r="B92" i="1" s="1"/>
  <c r="AB16" i="1"/>
  <c r="J72" i="1" s="1"/>
  <c r="W16" i="1"/>
  <c r="V16" i="1"/>
  <c r="U16" i="1"/>
  <c r="X16" i="1" s="1"/>
  <c r="B72" i="1" s="1"/>
  <c r="BG15" i="1"/>
  <c r="R91" i="1" s="1"/>
  <c r="AY15" i="1"/>
  <c r="AX15" i="1"/>
  <c r="AW15" i="1"/>
  <c r="AZ15" i="1" s="1"/>
  <c r="AV15" i="1"/>
  <c r="AR15" i="1"/>
  <c r="Z71" i="1" s="1"/>
  <c r="AN15" i="1"/>
  <c r="R71" i="1" s="1"/>
  <c r="AI15" i="1"/>
  <c r="AH15" i="1"/>
  <c r="AG15" i="1"/>
  <c r="AJ15" i="1" s="1"/>
  <c r="AF15" i="1"/>
  <c r="B91" i="1" s="1"/>
  <c r="AB15" i="1"/>
  <c r="J71" i="1" s="1"/>
  <c r="W15" i="1"/>
  <c r="V15" i="1"/>
  <c r="U15" i="1"/>
  <c r="X15" i="1" s="1"/>
  <c r="B71" i="1" s="1"/>
  <c r="BG14" i="1"/>
  <c r="R90" i="1" s="1"/>
  <c r="AZ14" i="1"/>
  <c r="AY14" i="1"/>
  <c r="AX14" i="1"/>
  <c r="AW14" i="1"/>
  <c r="AV14" i="1"/>
  <c r="AR14" i="1"/>
  <c r="Z70" i="1" s="1"/>
  <c r="AN14" i="1"/>
  <c r="R70" i="1" s="1"/>
  <c r="AJ14" i="1"/>
  <c r="AI14" i="1"/>
  <c r="AH14" i="1"/>
  <c r="AG14" i="1"/>
  <c r="AF14" i="1"/>
  <c r="B90" i="1" s="1"/>
  <c r="AB14" i="1"/>
  <c r="J70" i="1" s="1"/>
  <c r="X14" i="1"/>
  <c r="B70" i="1" s="1"/>
  <c r="Z90" i="1" s="1"/>
  <c r="W14" i="1"/>
  <c r="V14" i="1"/>
  <c r="U14" i="1"/>
  <c r="BG13" i="1"/>
  <c r="R89" i="1" s="1"/>
  <c r="AY13" i="1"/>
  <c r="AX13" i="1"/>
  <c r="AZ13" i="1" s="1"/>
  <c r="AW13" i="1"/>
  <c r="AV13" i="1"/>
  <c r="AR13" i="1"/>
  <c r="Z69" i="1" s="1"/>
  <c r="AN13" i="1"/>
  <c r="R69" i="1" s="1"/>
  <c r="AI13" i="1"/>
  <c r="AH13" i="1"/>
  <c r="AJ13" i="1" s="1"/>
  <c r="AG13" i="1"/>
  <c r="AF13" i="1"/>
  <c r="B89" i="1" s="1"/>
  <c r="AB13" i="1"/>
  <c r="J69" i="1" s="1"/>
  <c r="W13" i="1"/>
  <c r="V13" i="1"/>
  <c r="U13" i="1"/>
  <c r="X13" i="1" s="1"/>
  <c r="B69" i="1" s="1"/>
  <c r="BG12" i="1"/>
  <c r="R88" i="1" s="1"/>
  <c r="AY12" i="1"/>
  <c r="AX12" i="1"/>
  <c r="AW12" i="1"/>
  <c r="AZ12" i="1" s="1"/>
  <c r="AV12" i="1"/>
  <c r="AR12" i="1"/>
  <c r="Z68" i="1" s="1"/>
  <c r="AN12" i="1"/>
  <c r="R68" i="1" s="1"/>
  <c r="AI12" i="1"/>
  <c r="AH12" i="1"/>
  <c r="AG12" i="1"/>
  <c r="AJ12" i="1" s="1"/>
  <c r="AF12" i="1"/>
  <c r="B88" i="1" s="1"/>
  <c r="AB12" i="1"/>
  <c r="J68" i="1" s="1"/>
  <c r="W12" i="1"/>
  <c r="V12" i="1"/>
  <c r="U12" i="1"/>
  <c r="X12" i="1" s="1"/>
  <c r="B68" i="1" s="1"/>
  <c r="BG11" i="1"/>
  <c r="R87" i="1" s="1"/>
  <c r="AY11" i="1"/>
  <c r="AX11" i="1"/>
  <c r="AW11" i="1"/>
  <c r="AZ11" i="1" s="1"/>
  <c r="AV11" i="1"/>
  <c r="AR11" i="1"/>
  <c r="Z67" i="1" s="1"/>
  <c r="AN11" i="1"/>
  <c r="R67" i="1" s="1"/>
  <c r="AI11" i="1"/>
  <c r="AH11" i="1"/>
  <c r="AG11" i="1"/>
  <c r="AJ11" i="1" s="1"/>
  <c r="AF11" i="1"/>
  <c r="B87" i="1" s="1"/>
  <c r="AB11" i="1"/>
  <c r="J67" i="1" s="1"/>
  <c r="X11" i="1"/>
  <c r="B67" i="1" s="1"/>
  <c r="Z87" i="1" s="1"/>
  <c r="W11" i="1"/>
  <c r="V11" i="1"/>
  <c r="U11" i="1"/>
  <c r="BG10" i="1"/>
  <c r="R86" i="1" s="1"/>
  <c r="AY10" i="1"/>
  <c r="AZ10" i="1" s="1"/>
  <c r="AX10" i="1"/>
  <c r="AW10" i="1"/>
  <c r="AV10" i="1"/>
  <c r="AR10" i="1"/>
  <c r="Z66" i="1" s="1"/>
  <c r="AN10" i="1"/>
  <c r="R66" i="1" s="1"/>
  <c r="AJ10" i="1"/>
  <c r="AI10" i="1"/>
  <c r="AH10" i="1"/>
  <c r="AG10" i="1"/>
  <c r="AF10" i="1"/>
  <c r="B86" i="1" s="1"/>
  <c r="AB10" i="1"/>
  <c r="J66" i="1" s="1"/>
  <c r="W10" i="1"/>
  <c r="V10" i="1"/>
  <c r="X10" i="1" s="1"/>
  <c r="B66" i="1" s="1"/>
  <c r="U10" i="1"/>
  <c r="BG9" i="1"/>
  <c r="R85" i="1" s="1"/>
  <c r="AY9" i="1"/>
  <c r="AX9" i="1"/>
  <c r="AW9" i="1"/>
  <c r="AZ9" i="1" s="1"/>
  <c r="AV9" i="1"/>
  <c r="AR9" i="1"/>
  <c r="Z65" i="1" s="1"/>
  <c r="AN9" i="1"/>
  <c r="R65" i="1" s="1"/>
  <c r="AI9" i="1"/>
  <c r="AH9" i="1"/>
  <c r="AG9" i="1"/>
  <c r="AJ9" i="1" s="1"/>
  <c r="AF9" i="1"/>
  <c r="B85" i="1" s="1"/>
  <c r="AB9" i="1"/>
  <c r="J65" i="1" s="1"/>
  <c r="W9" i="1"/>
  <c r="V9" i="1"/>
  <c r="U9" i="1"/>
  <c r="X9" i="1" s="1"/>
  <c r="B65" i="1" s="1"/>
  <c r="BG8" i="1"/>
  <c r="R84" i="1" s="1"/>
  <c r="AY8" i="1"/>
  <c r="AX8" i="1"/>
  <c r="AZ8" i="1" s="1"/>
  <c r="AW8" i="1"/>
  <c r="AV8" i="1"/>
  <c r="AR8" i="1"/>
  <c r="Z64" i="1" s="1"/>
  <c r="AN8" i="1"/>
  <c r="R64" i="1" s="1"/>
  <c r="AI8" i="1"/>
  <c r="AH8" i="1"/>
  <c r="AG8" i="1"/>
  <c r="AJ8" i="1" s="1"/>
  <c r="AF8" i="1"/>
  <c r="B84" i="1" s="1"/>
  <c r="AB8" i="1"/>
  <c r="J64" i="1" s="1"/>
  <c r="W8" i="1"/>
  <c r="V8" i="1"/>
  <c r="U8" i="1"/>
  <c r="X8" i="1" s="1"/>
  <c r="B64" i="1" s="1"/>
  <c r="G71" i="1" l="1"/>
  <c r="AB91" i="1"/>
  <c r="I68" i="1"/>
  <c r="H68" i="1"/>
  <c r="AC88" i="1"/>
  <c r="AA89" i="1"/>
  <c r="F69" i="1"/>
  <c r="E97" i="1"/>
  <c r="H96" i="1" s="1"/>
  <c r="I84" i="1"/>
  <c r="H84" i="1"/>
  <c r="E96" i="1"/>
  <c r="AA84" i="1"/>
  <c r="C77" i="1"/>
  <c r="C76" i="1"/>
  <c r="F64" i="1"/>
  <c r="Y65" i="1"/>
  <c r="X65" i="1"/>
  <c r="I93" i="1"/>
  <c r="H93" i="1"/>
  <c r="AB86" i="1"/>
  <c r="AE86" i="1" s="1"/>
  <c r="G66" i="1"/>
  <c r="Y86" i="1"/>
  <c r="X86" i="1"/>
  <c r="I88" i="1"/>
  <c r="H88" i="1"/>
  <c r="AG69" i="1"/>
  <c r="AF69" i="1"/>
  <c r="C97" i="1"/>
  <c r="F84" i="1"/>
  <c r="C96" i="1"/>
  <c r="G70" i="1"/>
  <c r="AB90" i="1"/>
  <c r="Y90" i="1"/>
  <c r="X90" i="1"/>
  <c r="AC92" i="1"/>
  <c r="I72" i="1"/>
  <c r="H72" i="1"/>
  <c r="AG74" i="1"/>
  <c r="AF74" i="1"/>
  <c r="Z95" i="1"/>
  <c r="F68" i="1"/>
  <c r="AA88" i="1"/>
  <c r="U77" i="1"/>
  <c r="Y64" i="1"/>
  <c r="X64" i="1"/>
  <c r="U76" i="1"/>
  <c r="AC87" i="1"/>
  <c r="I67" i="1"/>
  <c r="H67" i="1"/>
  <c r="Q72" i="1"/>
  <c r="P72" i="1"/>
  <c r="Y73" i="1"/>
  <c r="X73" i="1"/>
  <c r="Y95" i="1"/>
  <c r="X95" i="1"/>
  <c r="W88" i="1"/>
  <c r="AG64" i="1"/>
  <c r="AF64" i="1"/>
  <c r="AC76" i="1"/>
  <c r="AC77" i="1"/>
  <c r="AF76" i="1" s="1"/>
  <c r="Q67" i="1"/>
  <c r="P67" i="1"/>
  <c r="I92" i="1"/>
  <c r="H92" i="1"/>
  <c r="AG73" i="1"/>
  <c r="AF73" i="1"/>
  <c r="R96" i="1"/>
  <c r="R97" i="1"/>
  <c r="F67" i="1"/>
  <c r="AA87" i="1"/>
  <c r="AD87" i="1" s="1"/>
  <c r="F72" i="1"/>
  <c r="AA92" i="1"/>
  <c r="AD74" i="1"/>
  <c r="W71" i="1"/>
  <c r="G74" i="1"/>
  <c r="AB94" i="1"/>
  <c r="Y85" i="1"/>
  <c r="X85" i="1"/>
  <c r="I87" i="1"/>
  <c r="H87" i="1"/>
  <c r="Y68" i="1"/>
  <c r="X68" i="1"/>
  <c r="M77" i="1"/>
  <c r="Q64" i="1"/>
  <c r="M76" i="1"/>
  <c r="P64" i="1"/>
  <c r="Y91" i="1"/>
  <c r="X91" i="1"/>
  <c r="Z76" i="1"/>
  <c r="Z77" i="1"/>
  <c r="F73" i="1"/>
  <c r="AA93" i="1"/>
  <c r="AG65" i="1"/>
  <c r="AF65" i="1"/>
  <c r="Q68" i="1"/>
  <c r="P68" i="1"/>
  <c r="Y69" i="1"/>
  <c r="X69" i="1"/>
  <c r="Z91" i="1"/>
  <c r="K77" i="1"/>
  <c r="K76" i="1"/>
  <c r="N64" i="1"/>
  <c r="T96" i="1"/>
  <c r="W84" i="1"/>
  <c r="T97" i="1"/>
  <c r="Y74" i="1"/>
  <c r="X74" i="1"/>
  <c r="Z86" i="1"/>
  <c r="G65" i="1"/>
  <c r="AB85" i="1"/>
  <c r="Z85" i="1"/>
  <c r="V95" i="1"/>
  <c r="G90" i="1"/>
  <c r="AE71" i="1"/>
  <c r="W92" i="1"/>
  <c r="O74" i="1"/>
  <c r="W75" i="1"/>
  <c r="I66" i="1"/>
  <c r="H66" i="1"/>
  <c r="AC86" i="1"/>
  <c r="AG68" i="1"/>
  <c r="AF68" i="1"/>
  <c r="Y89" i="1"/>
  <c r="X89" i="1"/>
  <c r="I71" i="1"/>
  <c r="H71" i="1"/>
  <c r="AC91" i="1"/>
  <c r="V64" i="1"/>
  <c r="S76" i="1"/>
  <c r="S77" i="1"/>
  <c r="AD69" i="1"/>
  <c r="V90" i="1"/>
  <c r="W66" i="1"/>
  <c r="G94" i="1"/>
  <c r="AE75" i="1"/>
  <c r="Q71" i="1"/>
  <c r="P71" i="1"/>
  <c r="X94" i="1"/>
  <c r="Y94" i="1"/>
  <c r="Z89" i="1"/>
  <c r="Z94" i="1"/>
  <c r="AD64" i="1"/>
  <c r="AA76" i="1"/>
  <c r="AD76" i="1" s="1"/>
  <c r="AA77" i="1"/>
  <c r="V73" i="1"/>
  <c r="AE66" i="1"/>
  <c r="AB89" i="1"/>
  <c r="AE89" i="1" s="1"/>
  <c r="G69" i="1"/>
  <c r="I91" i="1"/>
  <c r="H91" i="1"/>
  <c r="Y72" i="1"/>
  <c r="X72" i="1"/>
  <c r="I75" i="1"/>
  <c r="AC95" i="1"/>
  <c r="H75" i="1"/>
  <c r="W87" i="1"/>
  <c r="G68" i="1"/>
  <c r="AB88" i="1"/>
  <c r="AE88" i="1" s="1"/>
  <c r="H86" i="1"/>
  <c r="I86" i="1"/>
  <c r="Y93" i="1"/>
  <c r="X93" i="1"/>
  <c r="AD68" i="1"/>
  <c r="AG70" i="1"/>
  <c r="AF70" i="1"/>
  <c r="R77" i="1"/>
  <c r="R76" i="1"/>
  <c r="L77" i="1"/>
  <c r="L76" i="1"/>
  <c r="O64" i="1"/>
  <c r="W70" i="1"/>
  <c r="Y67" i="1"/>
  <c r="X67" i="1"/>
  <c r="Z84" i="1"/>
  <c r="B77" i="1"/>
  <c r="B76" i="1"/>
  <c r="W95" i="1"/>
  <c r="Z93" i="1"/>
  <c r="AD67" i="1"/>
  <c r="AD72" i="1"/>
  <c r="V93" i="1"/>
  <c r="AA95" i="1"/>
  <c r="F75" i="1"/>
  <c r="W86" i="1"/>
  <c r="G88" i="1"/>
  <c r="Q65" i="1"/>
  <c r="P65" i="1"/>
  <c r="Y66" i="1"/>
  <c r="X66" i="1"/>
  <c r="Y92" i="1"/>
  <c r="X92" i="1"/>
  <c r="I74" i="1"/>
  <c r="H74" i="1"/>
  <c r="AC94" i="1"/>
  <c r="G73" i="1"/>
  <c r="AB93" i="1"/>
  <c r="AE93" i="1" s="1"/>
  <c r="Y84" i="1"/>
  <c r="X84" i="1"/>
  <c r="U97" i="1"/>
  <c r="X96" i="1" s="1"/>
  <c r="U96" i="1"/>
  <c r="I70" i="1"/>
  <c r="H70" i="1"/>
  <c r="AC90" i="1"/>
  <c r="I90" i="1"/>
  <c r="H90" i="1"/>
  <c r="O68" i="1"/>
  <c r="J77" i="1"/>
  <c r="J76" i="1"/>
  <c r="AB87" i="1"/>
  <c r="G67" i="1"/>
  <c r="W69" i="1"/>
  <c r="O72" i="1"/>
  <c r="I85" i="1"/>
  <c r="H85" i="1"/>
  <c r="AG66" i="1"/>
  <c r="AF66" i="1"/>
  <c r="Q69" i="1"/>
  <c r="P69" i="1"/>
  <c r="I73" i="1"/>
  <c r="H73" i="1"/>
  <c r="AC93" i="1"/>
  <c r="Q74" i="1"/>
  <c r="P74" i="1"/>
  <c r="F65" i="1"/>
  <c r="AA85" i="1"/>
  <c r="AD85" i="1" s="1"/>
  <c r="AG75" i="1"/>
  <c r="AF75" i="1"/>
  <c r="AB95" i="1"/>
  <c r="AE95" i="1" s="1"/>
  <c r="G75" i="1"/>
  <c r="Q73" i="1"/>
  <c r="P73" i="1"/>
  <c r="AB84" i="1"/>
  <c r="D77" i="1"/>
  <c r="D76" i="1"/>
  <c r="G76" i="1" s="1"/>
  <c r="G64" i="1"/>
  <c r="Q66" i="1"/>
  <c r="P66" i="1"/>
  <c r="AG72" i="1"/>
  <c r="AF72" i="1"/>
  <c r="F71" i="1"/>
  <c r="AA91" i="1"/>
  <c r="D97" i="1"/>
  <c r="G84" i="1"/>
  <c r="D96" i="1"/>
  <c r="G96" i="1" s="1"/>
  <c r="AE70" i="1"/>
  <c r="I65" i="1"/>
  <c r="H65" i="1"/>
  <c r="AC85" i="1"/>
  <c r="AG67" i="1"/>
  <c r="AF67" i="1"/>
  <c r="Y88" i="1"/>
  <c r="X88" i="1"/>
  <c r="Q70" i="1"/>
  <c r="P70" i="1"/>
  <c r="Q75" i="1"/>
  <c r="P75" i="1"/>
  <c r="AA86" i="1"/>
  <c r="F66" i="1"/>
  <c r="V89" i="1"/>
  <c r="AC89" i="1"/>
  <c r="I69" i="1"/>
  <c r="H69" i="1"/>
  <c r="Y71" i="1"/>
  <c r="X71" i="1"/>
  <c r="I95" i="1"/>
  <c r="H95" i="1"/>
  <c r="Z88" i="1"/>
  <c r="S96" i="1"/>
  <c r="V96" i="1" s="1"/>
  <c r="V84" i="1"/>
  <c r="S97" i="1"/>
  <c r="V67" i="1"/>
  <c r="F70" i="1"/>
  <c r="AA90" i="1"/>
  <c r="AD90" i="1" s="1"/>
  <c r="V72" i="1"/>
  <c r="AB92" i="1"/>
  <c r="AE92" i="1" s="1"/>
  <c r="G72" i="1"/>
  <c r="AG71" i="1"/>
  <c r="AF71" i="1"/>
  <c r="B97" i="1"/>
  <c r="B96" i="1"/>
  <c r="N75" i="1"/>
  <c r="T76" i="1"/>
  <c r="W76" i="1" s="1"/>
  <c r="T77" i="1"/>
  <c r="W64" i="1"/>
  <c r="Z92" i="1"/>
  <c r="F74" i="1"/>
  <c r="AA94" i="1"/>
  <c r="AD94" i="1" s="1"/>
  <c r="F95" i="1"/>
  <c r="AE64" i="1"/>
  <c r="AB76" i="1"/>
  <c r="AE76" i="1" s="1"/>
  <c r="AB77" i="1"/>
  <c r="W85" i="1"/>
  <c r="AE69" i="1"/>
  <c r="W90" i="1"/>
  <c r="W73" i="1"/>
  <c r="AC84" i="1"/>
  <c r="E77" i="1"/>
  <c r="H76" i="1" s="1"/>
  <c r="E76" i="1"/>
  <c r="I64" i="1"/>
  <c r="H64" i="1"/>
  <c r="Y87" i="1"/>
  <c r="X87" i="1"/>
  <c r="I89" i="1"/>
  <c r="H89" i="1"/>
  <c r="Y70" i="1"/>
  <c r="X70" i="1"/>
  <c r="I94" i="1"/>
  <c r="H94" i="1"/>
  <c r="Y75" i="1"/>
  <c r="X75" i="1"/>
  <c r="O84" i="1"/>
  <c r="P87" i="1"/>
  <c r="M97" i="1"/>
  <c r="P96" i="1" s="1"/>
  <c r="P105" i="1"/>
  <c r="P106" i="1"/>
  <c r="P107" i="1"/>
  <c r="P108" i="1"/>
  <c r="P109" i="1"/>
  <c r="P110" i="1"/>
  <c r="P111" i="1"/>
  <c r="P112" i="1"/>
  <c r="P113" i="1"/>
  <c r="P114" i="1"/>
  <c r="P115" i="1"/>
  <c r="P116" i="1"/>
  <c r="M117" i="1"/>
  <c r="P84" i="1"/>
  <c r="Q105" i="1"/>
  <c r="Q84" i="1"/>
  <c r="P86" i="1"/>
  <c r="N91" i="1"/>
  <c r="K96" i="1"/>
  <c r="N96" i="1" s="1"/>
  <c r="L96" i="1"/>
  <c r="O96" i="1" s="1"/>
  <c r="M96" i="1"/>
  <c r="O105" i="1"/>
  <c r="AD86" i="1" l="1"/>
  <c r="AI85" i="1"/>
  <c r="AG85" i="1"/>
  <c r="AF85" i="1"/>
  <c r="AI86" i="1"/>
  <c r="AG86" i="1"/>
  <c r="AF86" i="1"/>
  <c r="AI92" i="1"/>
  <c r="AG92" i="1"/>
  <c r="AF92" i="1"/>
  <c r="AI94" i="1"/>
  <c r="AG94" i="1"/>
  <c r="AF94" i="1"/>
  <c r="Z97" i="1"/>
  <c r="Z96" i="1"/>
  <c r="AI95" i="1"/>
  <c r="AG95" i="1"/>
  <c r="AF95" i="1"/>
  <c r="F76" i="1"/>
  <c r="AE84" i="1"/>
  <c r="AB97" i="1"/>
  <c r="AB96" i="1"/>
  <c r="AD93" i="1"/>
  <c r="AD92" i="1"/>
  <c r="AE90" i="1"/>
  <c r="AD84" i="1"/>
  <c r="AA97" i="1"/>
  <c r="AA96" i="1"/>
  <c r="AI89" i="1"/>
  <c r="AG89" i="1"/>
  <c r="AF89" i="1"/>
  <c r="AI84" i="1"/>
  <c r="AG84" i="1"/>
  <c r="AF84" i="1"/>
  <c r="AC97" i="1"/>
  <c r="AC96" i="1"/>
  <c r="C132" i="1" s="1"/>
  <c r="E132" i="1" s="1"/>
  <c r="AE94" i="1"/>
  <c r="AE85" i="1"/>
  <c r="F96" i="1"/>
  <c r="AE87" i="1"/>
  <c r="O76" i="1"/>
  <c r="V76" i="1"/>
  <c r="AI91" i="1"/>
  <c r="AG91" i="1"/>
  <c r="AF91" i="1"/>
  <c r="AI87" i="1"/>
  <c r="AG87" i="1"/>
  <c r="AF87" i="1"/>
  <c r="AD89" i="1"/>
  <c r="AI90" i="1"/>
  <c r="AG90" i="1"/>
  <c r="AF90" i="1"/>
  <c r="W96" i="1"/>
  <c r="X76" i="1"/>
  <c r="AD95" i="1"/>
  <c r="AD88" i="1"/>
  <c r="AE91" i="1"/>
  <c r="AI88" i="1"/>
  <c r="AG88" i="1"/>
  <c r="AF88" i="1"/>
  <c r="P76" i="1"/>
  <c r="AD91" i="1"/>
  <c r="AI93" i="1"/>
  <c r="AG93" i="1"/>
  <c r="AF93" i="1"/>
  <c r="N76" i="1"/>
  <c r="AI96" i="1" l="1"/>
  <c r="AF96" i="1"/>
  <c r="AD96" i="1"/>
  <c r="AE9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Tamer Aesha</author>
  </authors>
  <commentList>
    <comment ref="C6" authorId="0" shapeId="0" xr:uid="{CF390A78-5357-4744-92F5-A1FE22ACBB0B}">
      <text>
        <r>
          <rPr>
            <b/>
            <sz val="9"/>
            <color indexed="81"/>
            <rFont val="Tahoma"/>
            <family val="2"/>
          </rPr>
          <t>Tamer Aesha:</t>
        </r>
        <r>
          <rPr>
            <sz val="9"/>
            <color indexed="81"/>
            <rFont val="Tahoma"/>
            <family val="2"/>
          </rPr>
          <t xml:space="preserve">
Not including Reefer</t>
        </r>
      </text>
    </comment>
    <comment ref="F6" authorId="0" shapeId="0" xr:uid="{B68EE57B-C813-4CF1-B87F-0E5E85CE5B12}">
      <text>
        <r>
          <rPr>
            <b/>
            <sz val="9"/>
            <color indexed="81"/>
            <rFont val="Tahoma"/>
            <family val="2"/>
          </rPr>
          <t>Tamer Aesha:</t>
        </r>
        <r>
          <rPr>
            <sz val="9"/>
            <color indexed="81"/>
            <rFont val="Tahoma"/>
            <family val="2"/>
          </rPr>
          <t xml:space="preserve">
Not including Reefer</t>
        </r>
      </text>
    </comment>
    <comment ref="I6" authorId="0" shapeId="0" xr:uid="{27595B48-5B30-4AE4-9110-5F6C2B245BAD}">
      <text>
        <r>
          <rPr>
            <b/>
            <sz val="9"/>
            <color indexed="81"/>
            <rFont val="Tahoma"/>
            <family val="2"/>
          </rPr>
          <t>Tamer Aesha:</t>
        </r>
        <r>
          <rPr>
            <sz val="9"/>
            <color indexed="81"/>
            <rFont val="Tahoma"/>
            <family val="2"/>
          </rPr>
          <t xml:space="preserve">
Not including Reefer</t>
        </r>
      </text>
    </comment>
    <comment ref="R6" authorId="0" shapeId="0" xr:uid="{AEF02F58-3DD2-4D44-A217-2FE45F906345}">
      <text>
        <r>
          <rPr>
            <b/>
            <sz val="9"/>
            <color indexed="81"/>
            <rFont val="Tahoma"/>
            <family val="2"/>
          </rPr>
          <t>Tamer Aesha:</t>
        </r>
        <r>
          <rPr>
            <sz val="9"/>
            <color indexed="81"/>
            <rFont val="Tahoma"/>
            <family val="2"/>
          </rPr>
          <t xml:space="preserve">
Not including Reefer</t>
        </r>
      </text>
    </comment>
    <comment ref="AW6" authorId="0" shapeId="0" xr:uid="{DB875AE7-6263-49C9-8CB2-2410352DDCC3}">
      <text>
        <r>
          <rPr>
            <b/>
            <sz val="9"/>
            <color indexed="81"/>
            <rFont val="Tahoma"/>
            <family val="2"/>
          </rPr>
          <t>Tamer Aesha:</t>
        </r>
        <r>
          <rPr>
            <sz val="9"/>
            <color indexed="81"/>
            <rFont val="Tahoma"/>
            <family val="2"/>
          </rPr>
          <t xml:space="preserve">
Full + Mty + Trans</t>
        </r>
      </text>
    </comment>
    <comment ref="BA7" authorId="0" shapeId="0" xr:uid="{B29D2BD5-FF58-48F2-B8FF-055A7A2AB5B9}">
      <text>
        <r>
          <rPr>
            <b/>
            <sz val="9"/>
            <color indexed="81"/>
            <rFont val="Tahoma"/>
            <family val="2"/>
          </rPr>
          <t>Tamer Aesha:</t>
        </r>
        <r>
          <rPr>
            <sz val="9"/>
            <color indexed="81"/>
            <rFont val="Tahoma"/>
            <family val="2"/>
          </rPr>
          <t xml:space="preserve">
Re-stow + Gear Box</t>
        </r>
      </text>
    </comment>
    <comment ref="BB7" authorId="0" shapeId="0" xr:uid="{1D62DA5A-FC73-420F-8704-19BBD9538CE2}">
      <text>
        <r>
          <rPr>
            <b/>
            <sz val="9"/>
            <color indexed="81"/>
            <rFont val="Tahoma"/>
            <family val="2"/>
          </rPr>
          <t>Tamer Aesha:</t>
        </r>
        <r>
          <rPr>
            <sz val="9"/>
            <color indexed="81"/>
            <rFont val="Tahoma"/>
            <family val="2"/>
          </rPr>
          <t xml:space="preserve">
Re-stow + Gear Box</t>
        </r>
      </text>
    </comment>
    <comment ref="BC7" authorId="0" shapeId="0" xr:uid="{028AD5D8-E99F-4587-B238-03D422601C01}">
      <text>
        <r>
          <rPr>
            <b/>
            <sz val="9"/>
            <color indexed="81"/>
            <rFont val="Tahoma"/>
            <family val="2"/>
          </rPr>
          <t>Tamer Aesha:</t>
        </r>
        <r>
          <rPr>
            <sz val="9"/>
            <color indexed="81"/>
            <rFont val="Tahoma"/>
            <family val="2"/>
          </rPr>
          <t xml:space="preserve">
Re-stow + Gear Box</t>
        </r>
      </text>
    </comment>
    <comment ref="B82" authorId="0" shapeId="0" xr:uid="{F3654944-B199-4243-8A2A-AE982FD9B604}">
      <text>
        <r>
          <rPr>
            <b/>
            <sz val="9"/>
            <color indexed="81"/>
            <rFont val="Tahoma"/>
            <family val="2"/>
          </rPr>
          <t>Tamer Aesha:</t>
        </r>
        <r>
          <rPr>
            <sz val="9"/>
            <color indexed="81"/>
            <rFont val="Tahoma"/>
            <family val="2"/>
          </rPr>
          <t xml:space="preserve">
import+export</t>
        </r>
      </text>
    </comment>
    <comment ref="B103" authorId="0" shapeId="0" xr:uid="{9E0BCD43-7F8D-43EB-B190-341DA8277184}">
      <text>
        <r>
          <rPr>
            <b/>
            <sz val="9"/>
            <color indexed="81"/>
            <rFont val="Tahoma"/>
            <family val="2"/>
          </rPr>
          <t>Tamer Aesha:</t>
        </r>
        <r>
          <rPr>
            <sz val="9"/>
            <color indexed="81"/>
            <rFont val="Tahoma"/>
            <family val="2"/>
          </rPr>
          <t xml:space="preserve">
Dry and Reefer</t>
        </r>
      </text>
    </comment>
    <comment ref="B121" authorId="0" shapeId="0" xr:uid="{89E11E9A-859E-4DC3-8923-9BBF23368FB7}">
      <text>
        <r>
          <rPr>
            <b/>
            <sz val="9"/>
            <color indexed="81"/>
            <rFont val="Tahoma"/>
            <family val="2"/>
          </rPr>
          <t>Tamer Aesha:</t>
        </r>
        <r>
          <rPr>
            <sz val="9"/>
            <color indexed="81"/>
            <rFont val="Tahoma"/>
            <family val="2"/>
          </rPr>
          <t xml:space="preserve">
Throughput only include (Import, Export, and Transshipment containers)</t>
        </r>
      </text>
    </comment>
  </commentList>
</comments>
</file>

<file path=xl/sharedStrings.xml><?xml version="1.0" encoding="utf-8"?>
<sst xmlns="http://schemas.openxmlformats.org/spreadsheetml/2006/main" count="230" uniqueCount="194">
  <si>
    <t>ACT monthly containers statistics  2020 - 2023</t>
  </si>
  <si>
    <t>IMPORT</t>
  </si>
  <si>
    <t>EXPORT</t>
  </si>
  <si>
    <t>Restow</t>
  </si>
  <si>
    <t>FCL (AQJ)</t>
  </si>
  <si>
    <t>LCL</t>
  </si>
  <si>
    <t>Transit</t>
  </si>
  <si>
    <t>Transit REEFER</t>
  </si>
  <si>
    <t>(AQJ,ASEZA) REEFER</t>
  </si>
  <si>
    <t>ASEZA</t>
  </si>
  <si>
    <t>IMPORT FULL</t>
  </si>
  <si>
    <t>IMPORT EMPTY</t>
  </si>
  <si>
    <t>TRANS. DISCH</t>
  </si>
  <si>
    <t>TOTAL IMPORT</t>
  </si>
  <si>
    <t>EXPORT FULL</t>
  </si>
  <si>
    <t>EXPORT EMPTY</t>
  </si>
  <si>
    <t>TRANS. LOAD</t>
  </si>
  <si>
    <t>Total Export</t>
  </si>
  <si>
    <t>Month</t>
  </si>
  <si>
    <t>Year</t>
  </si>
  <si>
    <t>Imp - FCL - 20</t>
  </si>
  <si>
    <t>Imp - FCL - 40</t>
  </si>
  <si>
    <t>Imp - FCL - 45</t>
  </si>
  <si>
    <t>Imp -LCL - 20</t>
  </si>
  <si>
    <t>Imp -LCL - 40</t>
  </si>
  <si>
    <t>Imp -LCL - 45</t>
  </si>
  <si>
    <t>Imp - Transit - 20</t>
  </si>
  <si>
    <t>Imp - Transit - 40</t>
  </si>
  <si>
    <t>Imp - Transit - 45</t>
  </si>
  <si>
    <t>Imp - Transit -Reefer 20</t>
  </si>
  <si>
    <t>Imp - Transit -Reefer 40</t>
  </si>
  <si>
    <t>Imp - Transit - Reefer 45</t>
  </si>
  <si>
    <t>Imp - Reefer - 20</t>
  </si>
  <si>
    <t>Imp - Reefer - 40</t>
  </si>
  <si>
    <t>Imp - Reefer - 45</t>
  </si>
  <si>
    <t>Imp - Free Zone - 20</t>
  </si>
  <si>
    <t>Imp - Free Zone - 40</t>
  </si>
  <si>
    <t>Imp - Free Zone - 45</t>
  </si>
  <si>
    <t>Import full - 20'</t>
  </si>
  <si>
    <t>Import full - 40'</t>
  </si>
  <si>
    <t>Import full - 45'</t>
  </si>
  <si>
    <t>TEU</t>
  </si>
  <si>
    <t>Import Mty - 20'</t>
  </si>
  <si>
    <t>Import Mty- 40'</t>
  </si>
  <si>
    <t>Import Mty- 45'</t>
  </si>
  <si>
    <t>Import - Transshipment Discharge - 20'</t>
  </si>
  <si>
    <t>Import - Transshipment Discharge - 40'</t>
  </si>
  <si>
    <t>Import - Transshipment Discharge - 45'</t>
  </si>
  <si>
    <t>Total Import - 20'</t>
  </si>
  <si>
    <t>Total Import - 40'</t>
  </si>
  <si>
    <t>Total Import - 45'</t>
  </si>
  <si>
    <t>Export full - 20'</t>
  </si>
  <si>
    <t>Export full - 40'</t>
  </si>
  <si>
    <t>Export full - 45'</t>
  </si>
  <si>
    <t>Export full TEU</t>
  </si>
  <si>
    <t>Export empty - 20'</t>
  </si>
  <si>
    <t>Export empty - 40'</t>
  </si>
  <si>
    <t>Export empty - 45'</t>
  </si>
  <si>
    <t>Export mty - TEU</t>
  </si>
  <si>
    <t>Export - Transshipment- 20'</t>
  </si>
  <si>
    <t>Export - Transshipment - load - 40'</t>
  </si>
  <si>
    <t>Export - Transshipment - load - 45'</t>
  </si>
  <si>
    <t>Total Export - 20'</t>
  </si>
  <si>
    <t>Total Export - 40'</t>
  </si>
  <si>
    <t>Total Export - 45'</t>
  </si>
  <si>
    <t>Total Export - TEU</t>
  </si>
  <si>
    <t>Restow - 20 SQS</t>
  </si>
  <si>
    <t>Restow - 40 SQS</t>
  </si>
  <si>
    <t>Restow - 45 SQS</t>
  </si>
  <si>
    <t>Restow - 20 SS</t>
  </si>
  <si>
    <t>Restow - 40 SS</t>
  </si>
  <si>
    <t>Restow - 45 SS</t>
  </si>
  <si>
    <t xml:space="preserve"> Restow - TEU</t>
  </si>
  <si>
    <t>H.C</t>
  </si>
  <si>
    <t>IMPORT FULL TEUS</t>
  </si>
  <si>
    <t>IMPORT MTY TEUS</t>
  </si>
  <si>
    <t>EXPORT FULL TEUS</t>
  </si>
  <si>
    <t>EXPORT EMPTY TEUS</t>
  </si>
  <si>
    <t>IF 2020</t>
  </si>
  <si>
    <t>IF 2021</t>
  </si>
  <si>
    <t>IF 2022</t>
  </si>
  <si>
    <t>IF 2023</t>
  </si>
  <si>
    <t>IF 21-20 DIF%</t>
  </si>
  <si>
    <t>IF 22-21 DIF%</t>
  </si>
  <si>
    <t>IF 23-22 DIF%</t>
  </si>
  <si>
    <t>IF  with last month</t>
  </si>
  <si>
    <t>IE 2020</t>
  </si>
  <si>
    <t>IE 2021</t>
  </si>
  <si>
    <t>IE 2022</t>
  </si>
  <si>
    <t>IE 2023</t>
  </si>
  <si>
    <t>IE 21-20 DIF%</t>
  </si>
  <si>
    <t>IE 22-21 DIF%</t>
  </si>
  <si>
    <t>IE 23-22 DIF%</t>
  </si>
  <si>
    <t>IE  with last month</t>
  </si>
  <si>
    <t>EF 2020</t>
  </si>
  <si>
    <t>EF 2021</t>
  </si>
  <si>
    <t>EF 2022</t>
  </si>
  <si>
    <t>EF 2023</t>
  </si>
  <si>
    <t>EF 21-20 DIF%</t>
  </si>
  <si>
    <t>EF 22-21 DIF%</t>
  </si>
  <si>
    <t>EF 23-22 DIF%</t>
  </si>
  <si>
    <t>EF  with last month</t>
  </si>
  <si>
    <t>EM 2020</t>
  </si>
  <si>
    <t>EM 2021</t>
  </si>
  <si>
    <t>EM 2022</t>
  </si>
  <si>
    <t>EM 2023</t>
  </si>
  <si>
    <t>EM 21-20 DIF%</t>
  </si>
  <si>
    <t>EM 22-21 DIF%</t>
  </si>
  <si>
    <t>EM 23-22 DIF%</t>
  </si>
  <si>
    <t>EM with last 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</si>
  <si>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</si>
  <si>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</si>
  <si>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</si>
  <si>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</si>
  <si>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</si>
  <si>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</si>
  <si>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</si>
  <si>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</si>
  <si>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</si>
  <si>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</si>
  <si>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</si>
  <si>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</si>
  <si>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TTL</t>
  </si>
  <si>
    <t>TTL To Month</t>
  </si>
  <si>
    <t>غ</t>
  </si>
  <si>
    <t>TRANSSHIPMENT TEUS</t>
  </si>
  <si>
    <t>LCL VOLUME IN TEUS</t>
  </si>
  <si>
    <t>RESTOW</t>
  </si>
  <si>
    <t>MONTHLY THROUGHPUT</t>
  </si>
  <si>
    <t>TS 2020</t>
  </si>
  <si>
    <t>TS 2021</t>
  </si>
  <si>
    <t>TS 2022</t>
  </si>
  <si>
    <t>TS 2023</t>
  </si>
  <si>
    <t>TS 21-20 DIF%</t>
  </si>
  <si>
    <t>TS 22-21 DIF%</t>
  </si>
  <si>
    <t>TS 23-22 DIF%</t>
  </si>
  <si>
    <t>TS  with last month</t>
  </si>
  <si>
    <t>LCL 2020</t>
  </si>
  <si>
    <t>LCL 2021</t>
  </si>
  <si>
    <t>LCL 2022</t>
  </si>
  <si>
    <t>LCL 2023</t>
  </si>
  <si>
    <t>LCL 21-20 DIF%</t>
  </si>
  <si>
    <t>LCL 22-21 DIF%</t>
  </si>
  <si>
    <t>LCL 23-22 DIF%</t>
  </si>
  <si>
    <t>LCL  with last month</t>
  </si>
  <si>
    <t>RE 2020</t>
  </si>
  <si>
    <t>RE 2021</t>
  </si>
  <si>
    <t>RE 2022</t>
  </si>
  <si>
    <t>RE 2023</t>
  </si>
  <si>
    <t>RE 21-20 DIF%</t>
  </si>
  <si>
    <t>RE 22-21 DIF%</t>
  </si>
  <si>
    <t>RE 23-22 DIF%</t>
  </si>
  <si>
    <t>RE  with last month</t>
  </si>
  <si>
    <t>21-20 DIF%</t>
  </si>
  <si>
    <t>22-21 DIF%</t>
  </si>
  <si>
    <t>23-22 DIF%</t>
  </si>
  <si>
    <t>Throughput with last month</t>
  </si>
  <si>
    <t>Budget</t>
  </si>
  <si>
    <t>Diff% to budget</t>
  </si>
  <si>
    <t>ASEZA TEUS</t>
  </si>
  <si>
    <t>Import Reefers TEUS</t>
  </si>
  <si>
    <t>Intransit TEUS</t>
  </si>
  <si>
    <t>Intransit (Imp + Ref)</t>
  </si>
  <si>
    <t>ASZ 2020</t>
  </si>
  <si>
    <t>ASZ 2021</t>
  </si>
  <si>
    <t>ASZ 2022</t>
  </si>
  <si>
    <t>ASZ 2023</t>
  </si>
  <si>
    <t>ASZ 21-20 DIF%</t>
  </si>
  <si>
    <t>ASZ 22-21 DIF%</t>
  </si>
  <si>
    <t>ASZ 23-22 DIF%</t>
  </si>
  <si>
    <t>ASZ  with last month</t>
  </si>
  <si>
    <t>RF 2020</t>
  </si>
  <si>
    <t>RF 2021</t>
  </si>
  <si>
    <t>RF 2022</t>
  </si>
  <si>
    <t>RF 2023</t>
  </si>
  <si>
    <t>RF 21 -20 DIF%</t>
  </si>
  <si>
    <t>RF 22 -21 DIF%</t>
  </si>
  <si>
    <t>RF 23 -22 DIF%</t>
  </si>
  <si>
    <t>RF with last month</t>
  </si>
  <si>
    <t>INT 2020</t>
  </si>
  <si>
    <t>INT 2021</t>
  </si>
  <si>
    <t>INT 2022</t>
  </si>
  <si>
    <t>INT 2023</t>
  </si>
  <si>
    <t>INT 21 -20 DIF%</t>
  </si>
  <si>
    <t>INT 22 -21 DIF%</t>
  </si>
  <si>
    <t>INT 23 -22 DIF%</t>
  </si>
  <si>
    <t>INT with last month</t>
  </si>
  <si>
    <t>INT 20</t>
  </si>
  <si>
    <t>INT 40</t>
  </si>
  <si>
    <t>INT 45</t>
  </si>
  <si>
    <t>ANNUAL Volumes</t>
  </si>
  <si>
    <t>TTL Vol. TEU</t>
  </si>
  <si>
    <t>No of vessels</t>
  </si>
  <si>
    <t>Avg TEUS per VSL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</si>
</sst>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7" fontId="0" fillId="2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" fontId="0" fillId="2" borderId="1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17" fontId="3" fillId="3" borderId="9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7" fontId="3" fillId="3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2" fontId="0" fillId="6" borderId="17" xfId="0" applyNumberForma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20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164" fontId="2" fillId="6" borderId="6" xfId="0" applyNumberFormat="1" applyFont="1" applyFill="1" applyBorder="1" applyAlignment="1">
      <alignment horizontal="center" vertical="center"/>
    </xf>
    <xf numFmtId="164" fontId="2" fillId="6" borderId="6" xfId="1" applyNumberFormat="1" applyFont="1" applyFill="1" applyBorder="1" applyAlignment="1">
      <alignment horizontal="center" vertical="center"/>
    </xf>
    <xf numFmtId="164" fontId="2" fillId="6" borderId="7" xfId="1" applyNumberFormat="1" applyFont="1" applyFill="1" applyBorder="1" applyAlignment="1">
      <alignment horizontal="center" vertical="center"/>
    </xf>
    <xf numFmtId="3" fontId="0" fillId="2" borderId="4" xfId="1" applyNumberFormat="1" applyFont="1" applyFill="1" applyBorder="1" applyAlignment="1">
      <alignment horizontal="center" vertical="center"/>
    </xf>
    <xf numFmtId="3" fontId="0" fillId="2" borderId="6" xfId="1" applyNumberFormat="1" applyFont="1" applyFill="1" applyBorder="1" applyAlignment="1">
      <alignment horizontal="center" vertical="center"/>
    </xf>
    <xf numFmtId="164" fontId="2" fillId="6" borderId="7" xfId="0" applyNumberFormat="1" applyFon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164" fontId="2" fillId="6" borderId="11" xfId="0" applyNumberFormat="1" applyFont="1" applyFill="1" applyBorder="1" applyAlignment="1">
      <alignment horizontal="center" vertical="center"/>
    </xf>
    <xf numFmtId="164" fontId="2" fillId="6" borderId="11" xfId="1" applyNumberFormat="1" applyFont="1" applyFill="1" applyBorder="1" applyAlignment="1">
      <alignment horizontal="center" vertical="center"/>
    </xf>
    <xf numFmtId="164" fontId="2" fillId="6" borderId="12" xfId="1" applyNumberFormat="1" applyFont="1" applyFill="1" applyBorder="1" applyAlignment="1">
      <alignment horizontal="center" vertical="center"/>
    </xf>
    <xf numFmtId="3" fontId="0" fillId="2" borderId="9" xfId="1" applyNumberFormat="1" applyFont="1" applyFill="1" applyBorder="1" applyAlignment="1">
      <alignment horizontal="center" vertical="center"/>
    </xf>
    <xf numFmtId="3" fontId="0" fillId="2" borderId="11" xfId="1" applyNumberFormat="1" applyFont="1" applyFill="1" applyBorder="1" applyAlignment="1">
      <alignment horizontal="center" vertical="center"/>
    </xf>
    <xf numFmtId="164" fontId="2" fillId="6" borderId="12" xfId="0" applyNumberFormat="1" applyFon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3" fontId="0" fillId="2" borderId="21" xfId="1" applyNumberFormat="1" applyFont="1" applyFill="1" applyBorder="1" applyAlignment="1">
      <alignment horizontal="center" vertical="center"/>
    </xf>
    <xf numFmtId="3" fontId="0" fillId="2" borderId="22" xfId="1" applyNumberFormat="1" applyFont="1" applyFill="1" applyBorder="1" applyAlignment="1">
      <alignment horizontal="center" vertical="center"/>
    </xf>
    <xf numFmtId="164" fontId="2" fillId="6" borderId="22" xfId="0" applyNumberFormat="1" applyFont="1" applyFill="1" applyBorder="1" applyAlignment="1">
      <alignment horizontal="center" vertical="center"/>
    </xf>
    <xf numFmtId="164" fontId="2" fillId="6" borderId="23" xfId="0" applyNumberFormat="1" applyFont="1" applyFill="1" applyBorder="1" applyAlignment="1">
      <alignment horizontal="center" vertical="center"/>
    </xf>
    <xf numFmtId="3" fontId="0" fillId="2" borderId="14" xfId="0" applyNumberFormat="1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center" vertical="center"/>
    </xf>
    <xf numFmtId="164" fontId="2" fillId="6" borderId="16" xfId="0" applyNumberFormat="1" applyFont="1" applyFill="1" applyBorder="1" applyAlignment="1">
      <alignment horizontal="center" vertical="center"/>
    </xf>
    <xf numFmtId="164" fontId="2" fillId="6" borderId="17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/>
    </xf>
    <xf numFmtId="3" fontId="0" fillId="6" borderId="6" xfId="0" applyNumberForma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3" fontId="0" fillId="6" borderId="8" xfId="0" applyNumberForma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3" fontId="0" fillId="6" borderId="14" xfId="0" applyNumberFormat="1" applyFill="1" applyBorder="1" applyAlignment="1">
      <alignment horizontal="center" vertical="center"/>
    </xf>
    <xf numFmtId="3" fontId="0" fillId="6" borderId="16" xfId="0" applyNumberFormat="1" applyFill="1" applyBorder="1" applyAlignment="1">
      <alignment horizontal="center" vertical="center"/>
    </xf>
    <xf numFmtId="164" fontId="0" fillId="6" borderId="16" xfId="0" applyNumberFormat="1" applyFill="1" applyBorder="1" applyAlignment="1">
      <alignment horizontal="center" vertical="center"/>
    </xf>
    <xf numFmtId="164" fontId="0" fillId="6" borderId="17" xfId="0" applyNumberFormat="1" applyFill="1" applyBorder="1" applyAlignment="1">
      <alignment horizontal="center" vertical="center"/>
    </xf>
    <xf numFmtId="3" fontId="0" fillId="6" borderId="18" xfId="0" applyNumberForma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1" fontId="0" fillId="2" borderId="11" xfId="1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3">
    <dxf>
      <font>
        <color rgb="FF0000FF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6986D.F1B165B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142875</xdr:rowOff>
    </xdr:from>
    <xdr:to>
      <xdr:col>2</xdr:col>
      <xdr:colOff>504825</xdr:colOff>
      <xdr:row>3</xdr:row>
      <xdr:rowOff>47625</xdr:rowOff>
    </xdr:to>
    <xdr:pic>
      <xdr:nvPicPr>
        <xdr:cNvPr id="2" name="Picture 5" descr="cid:image001.jpg@01C6986D.F1B165B0">
          <a:extLst>
            <a:ext uri="{FF2B5EF4-FFF2-40B4-BE49-F238E27FC236}">
              <a16:creationId xmlns:a16="http://schemas.microsoft.com/office/drawing/2014/main" id="{B196640C-B052-49F7-BFC3-FB47838DA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3826" y="142875"/>
          <a:ext cx="188594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4E94C-92D3-466C-B889-2D21FA10A1CE}">
  <sheetPr>
    <tabColor theme="9" tint="-0.249977111117893"/>
  </sheetPr>
  <dimension ref="A1:BH132"/>
  <sheetViews>
    <sheetView tabSelected="1" zoomScale="85" zoomScaleNormal="85" workbookViewId="0">
      <pane xSplit="1" ySplit="7" topLeftCell="K61" activePane="bottomRight" state="frozen"/>
      <selection pane="topRight" activeCell="B1" sqref="B1"/>
      <selection pane="bottomLeft" activeCell="A8" sqref="A8"/>
      <selection pane="bottomRight" activeCell="U67" sqref="U67"/>
    </sheetView>
  </sheetViews>
  <sheetFormatPr defaultColWidth="9.85546875" defaultRowHeight="15" x14ac:dyDescent="0.25"/>
  <cols>
    <col min="1" max="1" width="12.7109375" style="1" bestFit="1" customWidth="1"/>
    <col min="2" max="2" width="9.85546875" style="1" bestFit="1" customWidth="1"/>
    <col min="3" max="8" width="9.85546875" style="1"/>
    <col min="9" max="9" width="11" style="1" customWidth="1"/>
    <col min="10" max="14" width="9.85546875" style="1"/>
    <col min="15" max="15" width="14.28515625" style="1" bestFit="1" customWidth="1"/>
    <col min="16" max="16" width="14.5703125" style="1" bestFit="1" customWidth="1"/>
    <col min="17" max="17" width="11" style="1" customWidth="1"/>
    <col min="18" max="23" width="9.85546875" style="1"/>
    <col min="24" max="24" width="15.42578125" style="1" bestFit="1" customWidth="1"/>
    <col min="25" max="25" width="11.42578125" style="1" customWidth="1"/>
    <col min="26" max="28" width="11.85546875" style="1" bestFit="1" customWidth="1"/>
    <col min="29" max="32" width="9.85546875" style="1"/>
    <col min="33" max="33" width="12.5703125" style="1" customWidth="1"/>
    <col min="34" max="34" width="9.85546875" style="1"/>
    <col min="35" max="35" width="11.140625" style="1" bestFit="1" customWidth="1"/>
    <col min="36" max="16384" width="9.85546875" style="1"/>
  </cols>
  <sheetData>
    <row r="1" spans="1:60" x14ac:dyDescent="0.25">
      <c r="D1" s="2" t="s">
        <v>0</v>
      </c>
      <c r="E1" s="2"/>
      <c r="F1" s="2"/>
      <c r="G1" s="2"/>
      <c r="H1" s="2"/>
      <c r="I1" s="2"/>
      <c r="J1" s="2"/>
    </row>
    <row r="2" spans="1:60" x14ac:dyDescent="0.25">
      <c r="D2" s="2"/>
      <c r="E2" s="2"/>
      <c r="F2" s="2"/>
      <c r="G2" s="2"/>
      <c r="H2" s="2"/>
      <c r="I2" s="2"/>
      <c r="J2" s="2"/>
    </row>
    <row r="5" spans="1:60" x14ac:dyDescent="0.25">
      <c r="C5" s="3" t="s">
        <v>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 t="s">
        <v>2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 t="s">
        <v>3</v>
      </c>
      <c r="BB5" s="3"/>
      <c r="BC5" s="3"/>
      <c r="BD5" s="3"/>
      <c r="BE5" s="3"/>
      <c r="BF5" s="3"/>
      <c r="BG5" s="3"/>
      <c r="BH5" s="3"/>
    </row>
    <row r="6" spans="1:60" x14ac:dyDescent="0.25">
      <c r="C6" s="4" t="s">
        <v>4</v>
      </c>
      <c r="D6" s="4"/>
      <c r="E6" s="4"/>
      <c r="F6" s="4" t="s">
        <v>5</v>
      </c>
      <c r="G6" s="4"/>
      <c r="H6" s="4"/>
      <c r="I6" s="4" t="s">
        <v>6</v>
      </c>
      <c r="J6" s="4"/>
      <c r="K6" s="4"/>
      <c r="L6" s="4" t="s">
        <v>7</v>
      </c>
      <c r="M6" s="4"/>
      <c r="N6" s="4"/>
      <c r="O6" s="4" t="s">
        <v>8</v>
      </c>
      <c r="P6" s="4"/>
      <c r="Q6" s="4"/>
      <c r="R6" s="4" t="s">
        <v>9</v>
      </c>
      <c r="S6" s="4"/>
      <c r="T6" s="4"/>
      <c r="U6" s="4" t="s">
        <v>10</v>
      </c>
      <c r="V6" s="4"/>
      <c r="W6" s="4"/>
      <c r="X6" s="4"/>
      <c r="Y6" s="4" t="s">
        <v>11</v>
      </c>
      <c r="Z6" s="4"/>
      <c r="AA6" s="4"/>
      <c r="AB6" s="4"/>
      <c r="AC6" s="4" t="s">
        <v>12</v>
      </c>
      <c r="AD6" s="4"/>
      <c r="AE6" s="4"/>
      <c r="AF6" s="4"/>
      <c r="AG6" s="4" t="s">
        <v>13</v>
      </c>
      <c r="AH6" s="4"/>
      <c r="AI6" s="4"/>
      <c r="AJ6" s="4"/>
      <c r="AK6" s="4" t="s">
        <v>14</v>
      </c>
      <c r="AL6" s="4"/>
      <c r="AM6" s="4"/>
      <c r="AN6" s="4"/>
      <c r="AO6" s="4" t="s">
        <v>15</v>
      </c>
      <c r="AP6" s="4"/>
      <c r="AQ6" s="4"/>
      <c r="AR6" s="4"/>
      <c r="AS6" s="4" t="s">
        <v>16</v>
      </c>
      <c r="AT6" s="4"/>
      <c r="AU6" s="4"/>
      <c r="AV6" s="4"/>
      <c r="AW6" s="4" t="s">
        <v>17</v>
      </c>
      <c r="AX6" s="4"/>
      <c r="AY6" s="4"/>
      <c r="AZ6" s="5"/>
      <c r="BA6" s="3"/>
      <c r="BB6" s="3"/>
      <c r="BC6" s="3"/>
      <c r="BD6" s="3"/>
      <c r="BE6" s="3"/>
      <c r="BF6" s="3"/>
      <c r="BG6" s="3"/>
      <c r="BH6" s="3"/>
    </row>
    <row r="7" spans="1:60" s="7" customFormat="1" ht="75.75" thickBot="1" x14ac:dyDescent="0.3">
      <c r="A7" s="6" t="s">
        <v>18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26</v>
      </c>
      <c r="J7" s="6" t="s">
        <v>27</v>
      </c>
      <c r="K7" s="6" t="s">
        <v>28</v>
      </c>
      <c r="L7" s="6" t="s">
        <v>29</v>
      </c>
      <c r="M7" s="6" t="s">
        <v>30</v>
      </c>
      <c r="N7" s="6" t="s">
        <v>31</v>
      </c>
      <c r="O7" s="6" t="s">
        <v>32</v>
      </c>
      <c r="P7" s="6" t="s">
        <v>33</v>
      </c>
      <c r="Q7" s="6" t="s">
        <v>34</v>
      </c>
      <c r="R7" s="6" t="s">
        <v>35</v>
      </c>
      <c r="S7" s="6" t="s">
        <v>36</v>
      </c>
      <c r="T7" s="6" t="s">
        <v>37</v>
      </c>
      <c r="U7" s="6" t="s">
        <v>38</v>
      </c>
      <c r="V7" s="6" t="s">
        <v>39</v>
      </c>
      <c r="W7" s="6" t="s">
        <v>40</v>
      </c>
      <c r="X7" s="6" t="s">
        <v>41</v>
      </c>
      <c r="Y7" s="6" t="s">
        <v>42</v>
      </c>
      <c r="Z7" s="6" t="s">
        <v>43</v>
      </c>
      <c r="AA7" s="6" t="s">
        <v>44</v>
      </c>
      <c r="AB7" s="6" t="s">
        <v>41</v>
      </c>
      <c r="AC7" s="6" t="s">
        <v>45</v>
      </c>
      <c r="AD7" s="6" t="s">
        <v>46</v>
      </c>
      <c r="AE7" s="6" t="s">
        <v>47</v>
      </c>
      <c r="AF7" s="6" t="s">
        <v>41</v>
      </c>
      <c r="AG7" s="6" t="s">
        <v>48</v>
      </c>
      <c r="AH7" s="6" t="s">
        <v>49</v>
      </c>
      <c r="AI7" s="6" t="s">
        <v>50</v>
      </c>
      <c r="AJ7" s="6" t="s">
        <v>41</v>
      </c>
      <c r="AK7" s="6" t="s">
        <v>51</v>
      </c>
      <c r="AL7" s="6" t="s">
        <v>52</v>
      </c>
      <c r="AM7" s="6" t="s">
        <v>53</v>
      </c>
      <c r="AN7" s="6" t="s">
        <v>54</v>
      </c>
      <c r="AO7" s="6" t="s">
        <v>55</v>
      </c>
      <c r="AP7" s="6" t="s">
        <v>56</v>
      </c>
      <c r="AQ7" s="6" t="s">
        <v>57</v>
      </c>
      <c r="AR7" s="6" t="s">
        <v>58</v>
      </c>
      <c r="AS7" s="6" t="s">
        <v>59</v>
      </c>
      <c r="AT7" s="6" t="s">
        <v>60</v>
      </c>
      <c r="AU7" s="6" t="s">
        <v>61</v>
      </c>
      <c r="AV7" s="6" t="s">
        <v>41</v>
      </c>
      <c r="AW7" s="6" t="s">
        <v>62</v>
      </c>
      <c r="AX7" s="6" t="s">
        <v>63</v>
      </c>
      <c r="AY7" s="6" t="s">
        <v>64</v>
      </c>
      <c r="AZ7" s="6" t="s">
        <v>65</v>
      </c>
      <c r="BA7" s="6" t="s">
        <v>66</v>
      </c>
      <c r="BB7" s="6" t="s">
        <v>67</v>
      </c>
      <c r="BC7" s="6" t="s">
        <v>68</v>
      </c>
      <c r="BD7" s="6" t="s">
        <v>69</v>
      </c>
      <c r="BE7" s="6" t="s">
        <v>70</v>
      </c>
      <c r="BF7" s="6" t="s">
        <v>71</v>
      </c>
      <c r="BG7" s="6" t="s">
        <v>72</v>
      </c>
      <c r="BH7" s="6" t="s">
        <v>73</v>
      </c>
    </row>
    <row r="8" spans="1:60" x14ac:dyDescent="0.25">
      <c r="A8" s="8">
        <v>43831</v>
      </c>
      <c r="B8" s="9">
        <v>2020</v>
      </c>
      <c r="C8" s="10">
        <v>10044</v>
      </c>
      <c r="D8" s="11">
        <v>11426</v>
      </c>
      <c r="E8" s="12">
        <v>0</v>
      </c>
      <c r="F8" s="10">
        <v>66</v>
      </c>
      <c r="G8" s="11">
        <v>95</v>
      </c>
      <c r="H8" s="12">
        <v>0</v>
      </c>
      <c r="I8" s="10">
        <v>142</v>
      </c>
      <c r="J8" s="11">
        <v>722</v>
      </c>
      <c r="K8" s="12"/>
      <c r="L8" s="10">
        <v>0</v>
      </c>
      <c r="M8" s="11">
        <v>0</v>
      </c>
      <c r="N8" s="12">
        <v>0</v>
      </c>
      <c r="O8" s="10">
        <v>68</v>
      </c>
      <c r="P8" s="11">
        <v>1136</v>
      </c>
      <c r="Q8" s="12">
        <v>0</v>
      </c>
      <c r="R8" s="10">
        <v>82</v>
      </c>
      <c r="S8" s="11">
        <v>423</v>
      </c>
      <c r="T8" s="12">
        <v>0</v>
      </c>
      <c r="U8" s="13">
        <f>IFERROR(IF(C8="",NA(),SUM(C8,F8,I8,L8,O8,R8)),"")</f>
        <v>10402</v>
      </c>
      <c r="V8" s="14">
        <f xml:space="preserve"> IFERROR(IF(C8="",NA(),SUM(D8,G8,J8,M8,P8,S8)),"")</f>
        <v>13802</v>
      </c>
      <c r="W8" s="14">
        <f>IFERROR(IF(C8="",NA(),SUM(E8,H8,K8,N8,Q8,T8)),"")</f>
        <v>0</v>
      </c>
      <c r="X8" s="15">
        <f>IFERROR(IF(U8="",NA(),SUM(U8+V8*2+W8*2.25)),"")</f>
        <v>38006</v>
      </c>
      <c r="Y8" s="10">
        <v>71</v>
      </c>
      <c r="Z8" s="11">
        <v>21</v>
      </c>
      <c r="AA8" s="11">
        <v>0</v>
      </c>
      <c r="AB8" s="15">
        <f>IFERROR(IF(Y8="",NA(),SUM(Y8+Z8*2+AA8*2.25)),"")</f>
        <v>113</v>
      </c>
      <c r="AC8" s="10">
        <v>0</v>
      </c>
      <c r="AD8" s="11">
        <v>9</v>
      </c>
      <c r="AE8" s="11">
        <v>0</v>
      </c>
      <c r="AF8" s="15">
        <f>IFERROR(IF(AC8="",NA(),SUM(AC8+AD8*2+AE8*2.25)),"")</f>
        <v>18</v>
      </c>
      <c r="AG8" s="13">
        <f>C8+F8+I8+L8+O8+R8+AC8+Y8</f>
        <v>10473</v>
      </c>
      <c r="AH8" s="14">
        <f>D8+G8+J8+M8+P8+S8+AD8+Z8</f>
        <v>13832</v>
      </c>
      <c r="AI8" s="14">
        <f>E8+H8+K8+N8+Q8+T8+AE8+AA8</f>
        <v>0</v>
      </c>
      <c r="AJ8" s="15">
        <f>SUM(AG8+AH8*2+AI8*2.25)</f>
        <v>38137</v>
      </c>
      <c r="AK8" s="10">
        <v>3032</v>
      </c>
      <c r="AL8" s="11">
        <v>2401</v>
      </c>
      <c r="AM8" s="11">
        <v>0</v>
      </c>
      <c r="AN8" s="15">
        <f>IFERROR(IF(AK8="",NA(),SUM(AK8+AL8*2+AM8*2.25)),"")</f>
        <v>7834</v>
      </c>
      <c r="AO8" s="10">
        <v>6653</v>
      </c>
      <c r="AP8" s="11">
        <v>10334</v>
      </c>
      <c r="AQ8" s="11">
        <v>0</v>
      </c>
      <c r="AR8" s="15">
        <f>IFERROR(IF(AO8="",NA(),SUM(AO8+AP8*2+AQ8*2.25)),"")</f>
        <v>27321</v>
      </c>
      <c r="AS8" s="10">
        <v>0</v>
      </c>
      <c r="AT8" s="11">
        <v>29</v>
      </c>
      <c r="AU8" s="11">
        <v>0</v>
      </c>
      <c r="AV8" s="15">
        <f>IFERROR(IF(AS8="",NA(),SUM(AS8+AT8*2+AU8*2.25)),"")</f>
        <v>58</v>
      </c>
      <c r="AW8" s="13">
        <f>SUM(AK8,AO8,AS8)</f>
        <v>9685</v>
      </c>
      <c r="AX8" s="14">
        <f>SUM(AL8,AP8,AT8)</f>
        <v>12764</v>
      </c>
      <c r="AY8" s="14">
        <f>SUM(AM8,AQ8,AU8)</f>
        <v>0</v>
      </c>
      <c r="AZ8" s="15">
        <f>SUM(AW8+AX8*2+AY8*2.25)</f>
        <v>35213</v>
      </c>
      <c r="BA8" s="16">
        <v>133</v>
      </c>
      <c r="BB8" s="11">
        <v>86</v>
      </c>
      <c r="BC8" s="11">
        <v>0</v>
      </c>
      <c r="BD8" s="11">
        <v>0</v>
      </c>
      <c r="BE8" s="11">
        <v>1</v>
      </c>
      <c r="BF8" s="11">
        <v>0</v>
      </c>
      <c r="BG8" s="14">
        <f>IFERROR(IF(BA8="",NA(),SUM(BA8*2+BB8*4+BC8*4.5+BD8+BE8*2+BF8*2.25)),"")</f>
        <v>612</v>
      </c>
      <c r="BH8" s="12">
        <v>480</v>
      </c>
    </row>
    <row r="9" spans="1:60" x14ac:dyDescent="0.25">
      <c r="A9" s="17">
        <v>43862</v>
      </c>
      <c r="B9" s="18">
        <v>2020</v>
      </c>
      <c r="C9" s="19">
        <v>8645</v>
      </c>
      <c r="D9" s="20">
        <v>10625</v>
      </c>
      <c r="E9" s="21">
        <v>0</v>
      </c>
      <c r="F9" s="19">
        <v>64</v>
      </c>
      <c r="G9" s="20">
        <v>96</v>
      </c>
      <c r="H9" s="21">
        <v>0</v>
      </c>
      <c r="I9" s="19">
        <v>169</v>
      </c>
      <c r="J9" s="20">
        <v>426</v>
      </c>
      <c r="K9" s="21"/>
      <c r="L9" s="19">
        <v>0</v>
      </c>
      <c r="M9" s="20">
        <v>0</v>
      </c>
      <c r="N9" s="21">
        <v>0</v>
      </c>
      <c r="O9" s="19">
        <v>71</v>
      </c>
      <c r="P9" s="20">
        <v>1044</v>
      </c>
      <c r="Q9" s="21">
        <v>0</v>
      </c>
      <c r="R9" s="19">
        <v>74</v>
      </c>
      <c r="S9" s="20">
        <v>303</v>
      </c>
      <c r="T9" s="21">
        <v>0</v>
      </c>
      <c r="U9" s="22">
        <f>IFERROR(IF(C9="",NA(),SUM(C9,F9,I9,L9,O9,R9)),"")</f>
        <v>9023</v>
      </c>
      <c r="V9" s="23">
        <f t="shared" ref="V9:V55" si="0" xml:space="preserve"> IFERROR(IF(C9="",NA(),SUM(D9,G9,J9,M9,P9,S9)),"")</f>
        <v>12494</v>
      </c>
      <c r="W9" s="23">
        <f t="shared" ref="W9:W55" si="1">IFERROR(IF(C9="",NA(),SUM(E9,H9,K9,N9,Q9,T9)),"")</f>
        <v>0</v>
      </c>
      <c r="X9" s="24">
        <f t="shared" ref="X9:X55" si="2">IFERROR(IF(U9="",NA(),SUM(U9+V9*2+W9*2.25)),"")</f>
        <v>34011</v>
      </c>
      <c r="Y9" s="19">
        <v>40</v>
      </c>
      <c r="Z9" s="20">
        <v>0</v>
      </c>
      <c r="AA9" s="20">
        <v>0</v>
      </c>
      <c r="AB9" s="24">
        <f t="shared" ref="AB9:AB55" si="3">IFERROR(IF(Y9="",NA(),SUM(Y9+Z9*2+AA9*2.25)),"")</f>
        <v>40</v>
      </c>
      <c r="AC9" s="19">
        <v>1</v>
      </c>
      <c r="AD9" s="20">
        <v>0</v>
      </c>
      <c r="AE9" s="20">
        <v>0</v>
      </c>
      <c r="AF9" s="24">
        <f t="shared" ref="AF9:AF55" si="4">IFERROR(IF(AC9="",NA(),SUM(AC9+AD9*2+AE9*2.25)),"")</f>
        <v>1</v>
      </c>
      <c r="AG9" s="22">
        <f t="shared" ref="AG9:AI55" si="5">C9+F9+I9+L9+O9+R9+AC9+Y9</f>
        <v>9064</v>
      </c>
      <c r="AH9" s="23">
        <f t="shared" si="5"/>
        <v>12494</v>
      </c>
      <c r="AI9" s="23">
        <f t="shared" si="5"/>
        <v>0</v>
      </c>
      <c r="AJ9" s="24">
        <f t="shared" ref="AJ9:AJ55" si="6">SUM(AG9+AH9*2+AI9*2.25)</f>
        <v>34052</v>
      </c>
      <c r="AK9" s="19">
        <v>3710</v>
      </c>
      <c r="AL9" s="20">
        <v>2853</v>
      </c>
      <c r="AM9" s="20">
        <v>0</v>
      </c>
      <c r="AN9" s="24">
        <f t="shared" ref="AN9:AN55" si="7">IFERROR(IF(AK9="",NA(),SUM(AK9+AL9*2+AM9*2.25)),"")</f>
        <v>9416</v>
      </c>
      <c r="AO9" s="19">
        <v>6163</v>
      </c>
      <c r="AP9" s="20">
        <v>9566</v>
      </c>
      <c r="AQ9" s="20">
        <v>0</v>
      </c>
      <c r="AR9" s="24">
        <f t="shared" ref="AR9:AR55" si="8">IFERROR(IF(AO9="",NA(),SUM(AO9+AP9*2+AQ9*2.25)),"")</f>
        <v>25295</v>
      </c>
      <c r="AS9" s="19">
        <v>1</v>
      </c>
      <c r="AT9" s="20">
        <v>0</v>
      </c>
      <c r="AU9" s="20">
        <v>0</v>
      </c>
      <c r="AV9" s="24">
        <f t="shared" ref="AV9:AV55" si="9">IFERROR(IF(AS9="",NA(),SUM(AS9+AT9*2+AU9*2.25)),"")</f>
        <v>1</v>
      </c>
      <c r="AW9" s="22">
        <f t="shared" ref="AW9:AY55" si="10">SUM(AK9,AO9,AS9)</f>
        <v>9874</v>
      </c>
      <c r="AX9" s="23">
        <f t="shared" si="10"/>
        <v>12419</v>
      </c>
      <c r="AY9" s="23">
        <f t="shared" si="10"/>
        <v>0</v>
      </c>
      <c r="AZ9" s="24">
        <f t="shared" ref="AZ9:AZ55" si="11">SUM(AW9+AX9*2+AY9*2.25)</f>
        <v>34712</v>
      </c>
      <c r="BA9" s="25">
        <v>186</v>
      </c>
      <c r="BB9" s="20">
        <v>85</v>
      </c>
      <c r="BC9" s="20">
        <v>0</v>
      </c>
      <c r="BD9" s="20">
        <v>1</v>
      </c>
      <c r="BE9" s="20">
        <v>0</v>
      </c>
      <c r="BF9" s="20">
        <v>0</v>
      </c>
      <c r="BG9" s="23">
        <f t="shared" ref="BG9:BG55" si="12">IFERROR(IF(BA9="",NA(),SUM(BA9*2+BB9*4+BC9*4.5+BD9+BE9*2+BF9*2.25)),"")</f>
        <v>713</v>
      </c>
      <c r="BH9" s="21">
        <v>406</v>
      </c>
    </row>
    <row r="10" spans="1:60" x14ac:dyDescent="0.25">
      <c r="A10" s="17">
        <v>43891</v>
      </c>
      <c r="B10" s="18">
        <v>2020</v>
      </c>
      <c r="C10" s="19">
        <v>7039</v>
      </c>
      <c r="D10" s="20">
        <v>7306</v>
      </c>
      <c r="E10" s="21">
        <v>0</v>
      </c>
      <c r="F10" s="19">
        <v>44</v>
      </c>
      <c r="G10" s="20">
        <v>86</v>
      </c>
      <c r="H10" s="21">
        <v>0</v>
      </c>
      <c r="I10" s="19">
        <v>200</v>
      </c>
      <c r="J10" s="20">
        <v>516</v>
      </c>
      <c r="K10" s="21"/>
      <c r="L10" s="19">
        <v>0</v>
      </c>
      <c r="M10" s="20">
        <v>0</v>
      </c>
      <c r="N10" s="21">
        <v>0</v>
      </c>
      <c r="O10" s="19">
        <v>86</v>
      </c>
      <c r="P10" s="20">
        <v>1156</v>
      </c>
      <c r="Q10" s="21">
        <v>0</v>
      </c>
      <c r="R10" s="19">
        <v>74</v>
      </c>
      <c r="S10" s="20">
        <v>287</v>
      </c>
      <c r="T10" s="21">
        <v>0</v>
      </c>
      <c r="U10" s="22">
        <f>IFERROR(IF(C10="",NA(),SUM(C10,F10,I10,L10,O10,R10)),"")</f>
        <v>7443</v>
      </c>
      <c r="V10" s="23">
        <f t="shared" si="0"/>
        <v>9351</v>
      </c>
      <c r="W10" s="23">
        <f t="shared" si="1"/>
        <v>0</v>
      </c>
      <c r="X10" s="24">
        <f t="shared" si="2"/>
        <v>26145</v>
      </c>
      <c r="Y10" s="19">
        <v>0</v>
      </c>
      <c r="Z10" s="20">
        <v>7</v>
      </c>
      <c r="AA10" s="20">
        <v>0</v>
      </c>
      <c r="AB10" s="24">
        <f t="shared" si="3"/>
        <v>14</v>
      </c>
      <c r="AC10" s="19">
        <v>0</v>
      </c>
      <c r="AD10" s="20">
        <v>0</v>
      </c>
      <c r="AE10" s="20">
        <v>0</v>
      </c>
      <c r="AF10" s="24">
        <f t="shared" si="4"/>
        <v>0</v>
      </c>
      <c r="AG10" s="22">
        <f t="shared" si="5"/>
        <v>7443</v>
      </c>
      <c r="AH10" s="23">
        <f t="shared" si="5"/>
        <v>9358</v>
      </c>
      <c r="AI10" s="23">
        <f t="shared" si="5"/>
        <v>0</v>
      </c>
      <c r="AJ10" s="24">
        <f t="shared" si="6"/>
        <v>26159</v>
      </c>
      <c r="AK10" s="19">
        <v>3399</v>
      </c>
      <c r="AL10" s="20">
        <v>2311</v>
      </c>
      <c r="AM10" s="20">
        <v>0</v>
      </c>
      <c r="AN10" s="24">
        <f t="shared" si="7"/>
        <v>8021</v>
      </c>
      <c r="AO10" s="19">
        <v>3885</v>
      </c>
      <c r="AP10" s="20">
        <v>6169</v>
      </c>
      <c r="AQ10" s="20">
        <v>0</v>
      </c>
      <c r="AR10" s="24">
        <f t="shared" si="8"/>
        <v>16223</v>
      </c>
      <c r="AS10" s="19">
        <v>0</v>
      </c>
      <c r="AT10" s="20">
        <v>0</v>
      </c>
      <c r="AU10" s="20">
        <v>0</v>
      </c>
      <c r="AV10" s="24">
        <f t="shared" si="9"/>
        <v>0</v>
      </c>
      <c r="AW10" s="22">
        <f t="shared" si="10"/>
        <v>7284</v>
      </c>
      <c r="AX10" s="23">
        <f t="shared" si="10"/>
        <v>8480</v>
      </c>
      <c r="AY10" s="23">
        <f t="shared" si="10"/>
        <v>0</v>
      </c>
      <c r="AZ10" s="24">
        <f t="shared" si="11"/>
        <v>24244</v>
      </c>
      <c r="BA10" s="25">
        <v>92</v>
      </c>
      <c r="BB10" s="20">
        <v>94</v>
      </c>
      <c r="BC10" s="20">
        <v>0</v>
      </c>
      <c r="BD10" s="20">
        <v>0</v>
      </c>
      <c r="BE10" s="20">
        <v>6</v>
      </c>
      <c r="BF10" s="20">
        <v>0</v>
      </c>
      <c r="BG10" s="23">
        <f t="shared" si="12"/>
        <v>572</v>
      </c>
      <c r="BH10" s="21">
        <v>281</v>
      </c>
    </row>
    <row r="11" spans="1:60" x14ac:dyDescent="0.25">
      <c r="A11" s="17">
        <v>43922</v>
      </c>
      <c r="B11" s="18">
        <v>2020</v>
      </c>
      <c r="C11" s="19">
        <v>8455</v>
      </c>
      <c r="D11" s="20">
        <v>12376</v>
      </c>
      <c r="E11" s="21">
        <v>0</v>
      </c>
      <c r="F11" s="19">
        <v>58</v>
      </c>
      <c r="G11" s="20">
        <v>103</v>
      </c>
      <c r="H11" s="21">
        <v>0</v>
      </c>
      <c r="I11" s="19">
        <v>286</v>
      </c>
      <c r="J11" s="20">
        <v>537</v>
      </c>
      <c r="K11" s="21"/>
      <c r="L11" s="19">
        <v>0</v>
      </c>
      <c r="M11" s="20">
        <v>0</v>
      </c>
      <c r="N11" s="21">
        <v>0</v>
      </c>
      <c r="O11" s="19">
        <v>66</v>
      </c>
      <c r="P11" s="20">
        <v>1262</v>
      </c>
      <c r="Q11" s="21">
        <v>0</v>
      </c>
      <c r="R11" s="19">
        <v>151</v>
      </c>
      <c r="S11" s="20">
        <v>275</v>
      </c>
      <c r="T11" s="21">
        <v>0</v>
      </c>
      <c r="U11" s="22">
        <f>IFERROR(IF(C11="",NA(),SUM(C11,F11,I11,L11,O11,R11)),"")</f>
        <v>9016</v>
      </c>
      <c r="V11" s="23">
        <f t="shared" si="0"/>
        <v>14553</v>
      </c>
      <c r="W11" s="23">
        <f t="shared" si="1"/>
        <v>0</v>
      </c>
      <c r="X11" s="24">
        <f t="shared" si="2"/>
        <v>38122</v>
      </c>
      <c r="Y11" s="19">
        <v>2</v>
      </c>
      <c r="Z11" s="20">
        <v>0</v>
      </c>
      <c r="AA11" s="20">
        <v>0</v>
      </c>
      <c r="AB11" s="24">
        <f t="shared" si="3"/>
        <v>2</v>
      </c>
      <c r="AC11" s="19">
        <v>2</v>
      </c>
      <c r="AD11" s="20">
        <v>0</v>
      </c>
      <c r="AE11" s="20">
        <v>0</v>
      </c>
      <c r="AF11" s="24">
        <f t="shared" si="4"/>
        <v>2</v>
      </c>
      <c r="AG11" s="22">
        <f t="shared" si="5"/>
        <v>9020</v>
      </c>
      <c r="AH11" s="23">
        <f t="shared" si="5"/>
        <v>14553</v>
      </c>
      <c r="AI11" s="23">
        <f t="shared" si="5"/>
        <v>0</v>
      </c>
      <c r="AJ11" s="24">
        <f t="shared" si="6"/>
        <v>38126</v>
      </c>
      <c r="AK11" s="19">
        <v>2874</v>
      </c>
      <c r="AL11" s="20">
        <v>1239</v>
      </c>
      <c r="AM11" s="20">
        <v>0</v>
      </c>
      <c r="AN11" s="24">
        <f t="shared" si="7"/>
        <v>5352</v>
      </c>
      <c r="AO11" s="19">
        <v>4329</v>
      </c>
      <c r="AP11" s="20">
        <v>8961</v>
      </c>
      <c r="AQ11" s="20">
        <v>0</v>
      </c>
      <c r="AR11" s="24">
        <f t="shared" si="8"/>
        <v>22251</v>
      </c>
      <c r="AS11" s="19">
        <v>2</v>
      </c>
      <c r="AT11" s="20">
        <v>0</v>
      </c>
      <c r="AU11" s="20">
        <v>0</v>
      </c>
      <c r="AV11" s="24">
        <f t="shared" si="9"/>
        <v>2</v>
      </c>
      <c r="AW11" s="22">
        <f t="shared" si="10"/>
        <v>7205</v>
      </c>
      <c r="AX11" s="23">
        <f t="shared" si="10"/>
        <v>10200</v>
      </c>
      <c r="AY11" s="23">
        <f t="shared" si="10"/>
        <v>0</v>
      </c>
      <c r="AZ11" s="24">
        <f t="shared" si="11"/>
        <v>27605</v>
      </c>
      <c r="BA11" s="25">
        <v>74</v>
      </c>
      <c r="BB11" s="20">
        <v>179</v>
      </c>
      <c r="BC11" s="20">
        <v>0</v>
      </c>
      <c r="BD11" s="20">
        <v>0</v>
      </c>
      <c r="BE11" s="20">
        <v>1</v>
      </c>
      <c r="BF11" s="20">
        <v>0</v>
      </c>
      <c r="BG11" s="23">
        <f t="shared" si="12"/>
        <v>866</v>
      </c>
      <c r="BH11" s="21">
        <v>468</v>
      </c>
    </row>
    <row r="12" spans="1:60" x14ac:dyDescent="0.25">
      <c r="A12" s="17">
        <v>43952</v>
      </c>
      <c r="B12" s="18">
        <v>2020</v>
      </c>
      <c r="C12" s="19">
        <v>8362</v>
      </c>
      <c r="D12" s="20">
        <v>10616</v>
      </c>
      <c r="E12" s="21">
        <v>0</v>
      </c>
      <c r="F12" s="19">
        <v>57</v>
      </c>
      <c r="G12" s="20">
        <v>67</v>
      </c>
      <c r="H12" s="21">
        <v>0</v>
      </c>
      <c r="I12" s="19">
        <v>203</v>
      </c>
      <c r="J12" s="20">
        <v>602</v>
      </c>
      <c r="K12" s="21"/>
      <c r="L12" s="19">
        <v>0</v>
      </c>
      <c r="M12" s="20">
        <v>0</v>
      </c>
      <c r="N12" s="21">
        <v>0</v>
      </c>
      <c r="O12" s="19">
        <v>78</v>
      </c>
      <c r="P12" s="20">
        <v>1692</v>
      </c>
      <c r="Q12" s="21">
        <v>0</v>
      </c>
      <c r="R12" s="19">
        <v>173</v>
      </c>
      <c r="S12" s="20">
        <v>228</v>
      </c>
      <c r="T12" s="21">
        <v>0</v>
      </c>
      <c r="U12" s="22">
        <f>IFERROR(IF(C12="",NA(),SUM(C12,F12,I12,L12,O12,R12)),"")</f>
        <v>8873</v>
      </c>
      <c r="V12" s="23">
        <f t="shared" si="0"/>
        <v>13205</v>
      </c>
      <c r="W12" s="23">
        <f t="shared" si="1"/>
        <v>0</v>
      </c>
      <c r="X12" s="24">
        <f t="shared" si="2"/>
        <v>35283</v>
      </c>
      <c r="Y12" s="19">
        <v>0</v>
      </c>
      <c r="Z12" s="20">
        <v>0</v>
      </c>
      <c r="AA12" s="20">
        <v>0</v>
      </c>
      <c r="AB12" s="24">
        <f t="shared" si="3"/>
        <v>0</v>
      </c>
      <c r="AC12" s="19">
        <v>1</v>
      </c>
      <c r="AD12" s="20">
        <v>14</v>
      </c>
      <c r="AE12" s="20">
        <v>0</v>
      </c>
      <c r="AF12" s="24">
        <f t="shared" si="4"/>
        <v>29</v>
      </c>
      <c r="AG12" s="22">
        <f t="shared" si="5"/>
        <v>8874</v>
      </c>
      <c r="AH12" s="23">
        <f t="shared" si="5"/>
        <v>13219</v>
      </c>
      <c r="AI12" s="23">
        <f t="shared" si="5"/>
        <v>0</v>
      </c>
      <c r="AJ12" s="24">
        <f t="shared" si="6"/>
        <v>35312</v>
      </c>
      <c r="AK12" s="19">
        <v>3545</v>
      </c>
      <c r="AL12" s="20">
        <v>2658</v>
      </c>
      <c r="AM12" s="20">
        <v>0</v>
      </c>
      <c r="AN12" s="24">
        <f t="shared" si="7"/>
        <v>8861</v>
      </c>
      <c r="AO12" s="19">
        <v>4795</v>
      </c>
      <c r="AP12" s="20">
        <v>10919</v>
      </c>
      <c r="AQ12" s="20">
        <v>0</v>
      </c>
      <c r="AR12" s="24">
        <f t="shared" si="8"/>
        <v>26633</v>
      </c>
      <c r="AS12" s="19">
        <v>0</v>
      </c>
      <c r="AT12" s="20">
        <v>11</v>
      </c>
      <c r="AU12" s="20">
        <v>0</v>
      </c>
      <c r="AV12" s="24">
        <f t="shared" si="9"/>
        <v>22</v>
      </c>
      <c r="AW12" s="22">
        <f t="shared" si="10"/>
        <v>8340</v>
      </c>
      <c r="AX12" s="23">
        <f t="shared" si="10"/>
        <v>13588</v>
      </c>
      <c r="AY12" s="23">
        <f t="shared" si="10"/>
        <v>0</v>
      </c>
      <c r="AZ12" s="24">
        <f t="shared" si="11"/>
        <v>35516</v>
      </c>
      <c r="BA12" s="25">
        <v>73</v>
      </c>
      <c r="BB12" s="20">
        <v>96</v>
      </c>
      <c r="BC12" s="20">
        <v>0</v>
      </c>
      <c r="BD12" s="20">
        <v>2</v>
      </c>
      <c r="BE12" s="20">
        <v>3</v>
      </c>
      <c r="BF12" s="20">
        <v>0</v>
      </c>
      <c r="BG12" s="23">
        <f t="shared" si="12"/>
        <v>538</v>
      </c>
      <c r="BH12" s="21">
        <v>478</v>
      </c>
    </row>
    <row r="13" spans="1:60" x14ac:dyDescent="0.25">
      <c r="A13" s="17">
        <v>43983</v>
      </c>
      <c r="B13" s="18">
        <v>2020</v>
      </c>
      <c r="C13" s="19">
        <v>7304</v>
      </c>
      <c r="D13" s="20">
        <v>9750</v>
      </c>
      <c r="E13" s="21">
        <v>0</v>
      </c>
      <c r="F13" s="19">
        <v>49</v>
      </c>
      <c r="G13" s="20">
        <v>86</v>
      </c>
      <c r="H13" s="21">
        <v>0</v>
      </c>
      <c r="I13" s="19">
        <v>106</v>
      </c>
      <c r="J13" s="20">
        <v>511</v>
      </c>
      <c r="K13" s="21"/>
      <c r="L13" s="19">
        <v>0</v>
      </c>
      <c r="M13" s="20">
        <v>0</v>
      </c>
      <c r="N13" s="21">
        <v>0</v>
      </c>
      <c r="O13" s="19">
        <v>92</v>
      </c>
      <c r="P13" s="20">
        <v>1425</v>
      </c>
      <c r="Q13" s="21">
        <v>0</v>
      </c>
      <c r="R13" s="19">
        <v>48</v>
      </c>
      <c r="S13" s="20">
        <v>245</v>
      </c>
      <c r="T13" s="21">
        <v>0</v>
      </c>
      <c r="U13" s="22">
        <f t="shared" ref="U13:U55" si="13">IFERROR(IF(C13="",NA(),SUM(C13,F13,I13,L13,O13,R13)),"")</f>
        <v>7599</v>
      </c>
      <c r="V13" s="23">
        <f t="shared" si="0"/>
        <v>12017</v>
      </c>
      <c r="W13" s="23">
        <f t="shared" si="1"/>
        <v>0</v>
      </c>
      <c r="X13" s="24">
        <f t="shared" si="2"/>
        <v>31633</v>
      </c>
      <c r="Y13" s="19">
        <v>0</v>
      </c>
      <c r="Z13" s="20">
        <v>1</v>
      </c>
      <c r="AA13" s="20">
        <v>0</v>
      </c>
      <c r="AB13" s="24">
        <f t="shared" si="3"/>
        <v>2</v>
      </c>
      <c r="AC13" s="19">
        <v>0</v>
      </c>
      <c r="AD13" s="20">
        <v>5</v>
      </c>
      <c r="AE13" s="20">
        <v>0</v>
      </c>
      <c r="AF13" s="24">
        <f t="shared" si="4"/>
        <v>10</v>
      </c>
      <c r="AG13" s="22">
        <f t="shared" si="5"/>
        <v>7599</v>
      </c>
      <c r="AH13" s="23">
        <f t="shared" si="5"/>
        <v>12023</v>
      </c>
      <c r="AI13" s="23">
        <f t="shared" si="5"/>
        <v>0</v>
      </c>
      <c r="AJ13" s="24">
        <f t="shared" si="6"/>
        <v>31645</v>
      </c>
      <c r="AK13" s="19">
        <v>4067</v>
      </c>
      <c r="AL13" s="20">
        <v>2931</v>
      </c>
      <c r="AM13" s="20">
        <v>0</v>
      </c>
      <c r="AN13" s="24">
        <f t="shared" si="7"/>
        <v>9929</v>
      </c>
      <c r="AO13" s="19">
        <v>4490</v>
      </c>
      <c r="AP13" s="20">
        <v>10017</v>
      </c>
      <c r="AQ13" s="20">
        <v>0</v>
      </c>
      <c r="AR13" s="24">
        <f t="shared" si="8"/>
        <v>24524</v>
      </c>
      <c r="AS13" s="19">
        <v>1</v>
      </c>
      <c r="AT13" s="20">
        <v>8</v>
      </c>
      <c r="AU13" s="20">
        <v>0</v>
      </c>
      <c r="AV13" s="24">
        <f t="shared" si="9"/>
        <v>17</v>
      </c>
      <c r="AW13" s="22">
        <f t="shared" si="10"/>
        <v>8558</v>
      </c>
      <c r="AX13" s="23">
        <f t="shared" si="10"/>
        <v>12956</v>
      </c>
      <c r="AY13" s="23">
        <f t="shared" si="10"/>
        <v>0</v>
      </c>
      <c r="AZ13" s="24">
        <f t="shared" si="11"/>
        <v>34470</v>
      </c>
      <c r="BA13" s="25">
        <v>135</v>
      </c>
      <c r="BB13" s="20">
        <v>182</v>
      </c>
      <c r="BC13" s="20">
        <v>0</v>
      </c>
      <c r="BD13" s="20">
        <v>3</v>
      </c>
      <c r="BE13" s="20">
        <v>1</v>
      </c>
      <c r="BF13" s="20">
        <v>0</v>
      </c>
      <c r="BG13" s="23">
        <f t="shared" si="12"/>
        <v>1003</v>
      </c>
      <c r="BH13" s="21">
        <v>403</v>
      </c>
    </row>
    <row r="14" spans="1:60" x14ac:dyDescent="0.25">
      <c r="A14" s="17">
        <v>44013</v>
      </c>
      <c r="B14" s="18">
        <v>2020</v>
      </c>
      <c r="C14" s="19">
        <v>9662</v>
      </c>
      <c r="D14" s="20">
        <v>11295</v>
      </c>
      <c r="E14" s="21">
        <v>0</v>
      </c>
      <c r="F14" s="19">
        <v>67</v>
      </c>
      <c r="G14" s="20">
        <v>79</v>
      </c>
      <c r="H14" s="21">
        <v>0</v>
      </c>
      <c r="I14" s="19">
        <v>153</v>
      </c>
      <c r="J14" s="20">
        <v>499</v>
      </c>
      <c r="K14" s="21"/>
      <c r="L14" s="19">
        <v>0</v>
      </c>
      <c r="M14" s="20">
        <v>0</v>
      </c>
      <c r="N14" s="21">
        <v>0</v>
      </c>
      <c r="O14" s="19">
        <v>116</v>
      </c>
      <c r="P14" s="20">
        <v>1702</v>
      </c>
      <c r="Q14" s="21">
        <v>0</v>
      </c>
      <c r="R14" s="19">
        <v>68</v>
      </c>
      <c r="S14" s="20">
        <v>304</v>
      </c>
      <c r="T14" s="21">
        <v>0</v>
      </c>
      <c r="U14" s="22">
        <f t="shared" si="13"/>
        <v>10066</v>
      </c>
      <c r="V14" s="23">
        <f t="shared" si="0"/>
        <v>13879</v>
      </c>
      <c r="W14" s="23">
        <f t="shared" si="1"/>
        <v>0</v>
      </c>
      <c r="X14" s="24">
        <f t="shared" si="2"/>
        <v>37824</v>
      </c>
      <c r="Y14" s="19">
        <v>0</v>
      </c>
      <c r="Z14" s="20">
        <v>0</v>
      </c>
      <c r="AA14" s="20">
        <v>0</v>
      </c>
      <c r="AB14" s="24">
        <f t="shared" si="3"/>
        <v>0</v>
      </c>
      <c r="AC14" s="19">
        <v>149</v>
      </c>
      <c r="AD14" s="20">
        <v>160</v>
      </c>
      <c r="AE14" s="20">
        <v>0</v>
      </c>
      <c r="AF14" s="24">
        <f t="shared" si="4"/>
        <v>469</v>
      </c>
      <c r="AG14" s="22">
        <f t="shared" si="5"/>
        <v>10215</v>
      </c>
      <c r="AH14" s="23">
        <f t="shared" si="5"/>
        <v>14039</v>
      </c>
      <c r="AI14" s="23">
        <f t="shared" si="5"/>
        <v>0</v>
      </c>
      <c r="AJ14" s="24">
        <f t="shared" si="6"/>
        <v>38293</v>
      </c>
      <c r="AK14" s="19">
        <v>4399</v>
      </c>
      <c r="AL14" s="20">
        <v>3472</v>
      </c>
      <c r="AM14" s="20">
        <v>0</v>
      </c>
      <c r="AN14" s="24">
        <f t="shared" si="7"/>
        <v>11343</v>
      </c>
      <c r="AO14" s="19">
        <v>5166</v>
      </c>
      <c r="AP14" s="20">
        <v>10660</v>
      </c>
      <c r="AQ14" s="20">
        <v>0</v>
      </c>
      <c r="AR14" s="24">
        <f t="shared" si="8"/>
        <v>26486</v>
      </c>
      <c r="AS14" s="19">
        <v>0</v>
      </c>
      <c r="AT14" s="20">
        <v>1</v>
      </c>
      <c r="AU14" s="20">
        <v>0</v>
      </c>
      <c r="AV14" s="24">
        <f t="shared" si="9"/>
        <v>2</v>
      </c>
      <c r="AW14" s="22">
        <f t="shared" si="10"/>
        <v>9565</v>
      </c>
      <c r="AX14" s="23">
        <f t="shared" si="10"/>
        <v>14133</v>
      </c>
      <c r="AY14" s="23">
        <f t="shared" si="10"/>
        <v>0</v>
      </c>
      <c r="AZ14" s="24">
        <f t="shared" si="11"/>
        <v>37831</v>
      </c>
      <c r="BA14" s="25">
        <v>101</v>
      </c>
      <c r="BB14" s="20">
        <v>118</v>
      </c>
      <c r="BC14" s="20">
        <v>0</v>
      </c>
      <c r="BD14" s="20">
        <v>0</v>
      </c>
      <c r="BE14" s="20">
        <v>5</v>
      </c>
      <c r="BF14" s="20">
        <v>0</v>
      </c>
      <c r="BG14" s="23">
        <f t="shared" si="12"/>
        <v>684</v>
      </c>
      <c r="BH14" s="21">
        <v>514</v>
      </c>
    </row>
    <row r="15" spans="1:60" x14ac:dyDescent="0.25">
      <c r="A15" s="17">
        <v>44044</v>
      </c>
      <c r="B15" s="18">
        <v>2020</v>
      </c>
      <c r="C15" s="19">
        <v>11291</v>
      </c>
      <c r="D15" s="20">
        <v>13796</v>
      </c>
      <c r="E15" s="21">
        <v>0</v>
      </c>
      <c r="F15" s="19">
        <v>67</v>
      </c>
      <c r="G15" s="20">
        <v>113</v>
      </c>
      <c r="H15" s="21">
        <v>0</v>
      </c>
      <c r="I15" s="19">
        <v>185</v>
      </c>
      <c r="J15" s="20">
        <v>581</v>
      </c>
      <c r="K15" s="21"/>
      <c r="L15" s="19">
        <v>0</v>
      </c>
      <c r="M15" s="20">
        <v>0</v>
      </c>
      <c r="N15" s="21">
        <v>0</v>
      </c>
      <c r="O15" s="19">
        <v>129</v>
      </c>
      <c r="P15" s="20">
        <v>1805</v>
      </c>
      <c r="Q15" s="21">
        <v>0</v>
      </c>
      <c r="R15" s="19">
        <v>201</v>
      </c>
      <c r="S15" s="20">
        <v>298</v>
      </c>
      <c r="T15" s="21">
        <v>0</v>
      </c>
      <c r="U15" s="22">
        <f t="shared" si="13"/>
        <v>11873</v>
      </c>
      <c r="V15" s="23">
        <f t="shared" si="0"/>
        <v>16593</v>
      </c>
      <c r="W15" s="23">
        <f t="shared" si="1"/>
        <v>0</v>
      </c>
      <c r="X15" s="24">
        <f t="shared" si="2"/>
        <v>45059</v>
      </c>
      <c r="Y15" s="19">
        <v>0</v>
      </c>
      <c r="Z15" s="20">
        <v>8</v>
      </c>
      <c r="AA15" s="20">
        <v>0</v>
      </c>
      <c r="AB15" s="24">
        <f t="shared" si="3"/>
        <v>16</v>
      </c>
      <c r="AC15" s="19">
        <v>1</v>
      </c>
      <c r="AD15" s="20">
        <v>0</v>
      </c>
      <c r="AE15" s="20">
        <v>0</v>
      </c>
      <c r="AF15" s="24">
        <f t="shared" si="4"/>
        <v>1</v>
      </c>
      <c r="AG15" s="22">
        <f t="shared" si="5"/>
        <v>11874</v>
      </c>
      <c r="AH15" s="23">
        <f t="shared" si="5"/>
        <v>16601</v>
      </c>
      <c r="AI15" s="23">
        <f t="shared" si="5"/>
        <v>0</v>
      </c>
      <c r="AJ15" s="24">
        <f t="shared" si="6"/>
        <v>45076</v>
      </c>
      <c r="AK15" s="19">
        <v>5890</v>
      </c>
      <c r="AL15" s="20">
        <v>4358</v>
      </c>
      <c r="AM15" s="20">
        <v>0</v>
      </c>
      <c r="AN15" s="24">
        <f t="shared" si="7"/>
        <v>14606</v>
      </c>
      <c r="AO15" s="19">
        <v>6047</v>
      </c>
      <c r="AP15" s="20">
        <v>11514</v>
      </c>
      <c r="AQ15" s="20">
        <v>0</v>
      </c>
      <c r="AR15" s="24">
        <f t="shared" si="8"/>
        <v>29075</v>
      </c>
      <c r="AS15" s="19">
        <v>150</v>
      </c>
      <c r="AT15" s="20">
        <v>159</v>
      </c>
      <c r="AU15" s="20">
        <v>0</v>
      </c>
      <c r="AV15" s="24">
        <f t="shared" si="9"/>
        <v>468</v>
      </c>
      <c r="AW15" s="22">
        <f t="shared" si="10"/>
        <v>12087</v>
      </c>
      <c r="AX15" s="23">
        <f t="shared" si="10"/>
        <v>16031</v>
      </c>
      <c r="AY15" s="23">
        <f t="shared" si="10"/>
        <v>0</v>
      </c>
      <c r="AZ15" s="24">
        <f t="shared" si="11"/>
        <v>44149</v>
      </c>
      <c r="BA15" s="25">
        <v>130</v>
      </c>
      <c r="BB15" s="20">
        <v>251</v>
      </c>
      <c r="BC15" s="20">
        <v>0</v>
      </c>
      <c r="BD15" s="20">
        <v>3</v>
      </c>
      <c r="BE15" s="20">
        <v>8</v>
      </c>
      <c r="BF15" s="20">
        <v>0</v>
      </c>
      <c r="BG15" s="23">
        <f t="shared" si="12"/>
        <v>1283</v>
      </c>
      <c r="BH15" s="21">
        <v>610</v>
      </c>
    </row>
    <row r="16" spans="1:60" x14ac:dyDescent="0.25">
      <c r="A16" s="17">
        <v>44075</v>
      </c>
      <c r="B16" s="18">
        <v>2020</v>
      </c>
      <c r="C16" s="19">
        <v>9857</v>
      </c>
      <c r="D16" s="20">
        <v>11699</v>
      </c>
      <c r="E16" s="21">
        <v>0</v>
      </c>
      <c r="F16" s="19">
        <v>56</v>
      </c>
      <c r="G16" s="20">
        <v>83</v>
      </c>
      <c r="H16" s="21">
        <v>0</v>
      </c>
      <c r="I16" s="19">
        <v>140</v>
      </c>
      <c r="J16" s="20">
        <v>483</v>
      </c>
      <c r="K16" s="21"/>
      <c r="L16" s="19">
        <v>0</v>
      </c>
      <c r="M16" s="20">
        <v>0</v>
      </c>
      <c r="N16" s="21">
        <v>0</v>
      </c>
      <c r="O16" s="19">
        <v>98</v>
      </c>
      <c r="P16" s="20">
        <v>1305</v>
      </c>
      <c r="Q16" s="21">
        <v>0</v>
      </c>
      <c r="R16" s="19">
        <v>54</v>
      </c>
      <c r="S16" s="20">
        <v>134</v>
      </c>
      <c r="T16" s="21">
        <v>0</v>
      </c>
      <c r="U16" s="22">
        <f t="shared" si="13"/>
        <v>10205</v>
      </c>
      <c r="V16" s="23">
        <f t="shared" si="0"/>
        <v>13704</v>
      </c>
      <c r="W16" s="23">
        <f t="shared" si="1"/>
        <v>0</v>
      </c>
      <c r="X16" s="24">
        <f t="shared" si="2"/>
        <v>37613</v>
      </c>
      <c r="Y16" s="19">
        <v>0</v>
      </c>
      <c r="Z16" s="20">
        <v>34</v>
      </c>
      <c r="AA16" s="20">
        <v>0</v>
      </c>
      <c r="AB16" s="24">
        <f t="shared" si="3"/>
        <v>68</v>
      </c>
      <c r="AC16" s="19">
        <v>0</v>
      </c>
      <c r="AD16" s="20">
        <v>8</v>
      </c>
      <c r="AE16" s="20">
        <v>0</v>
      </c>
      <c r="AF16" s="24">
        <f t="shared" si="4"/>
        <v>16</v>
      </c>
      <c r="AG16" s="22">
        <f t="shared" si="5"/>
        <v>10205</v>
      </c>
      <c r="AH16" s="23">
        <f t="shared" si="5"/>
        <v>13746</v>
      </c>
      <c r="AI16" s="23">
        <f t="shared" si="5"/>
        <v>0</v>
      </c>
      <c r="AJ16" s="24">
        <f t="shared" si="6"/>
        <v>37697</v>
      </c>
      <c r="AK16" s="19">
        <v>4486</v>
      </c>
      <c r="AL16" s="20">
        <v>3248</v>
      </c>
      <c r="AM16" s="20">
        <v>0</v>
      </c>
      <c r="AN16" s="24">
        <f t="shared" si="7"/>
        <v>10982</v>
      </c>
      <c r="AO16" s="19">
        <v>4643</v>
      </c>
      <c r="AP16" s="20">
        <v>9972</v>
      </c>
      <c r="AQ16" s="20">
        <v>0</v>
      </c>
      <c r="AR16" s="24">
        <f t="shared" si="8"/>
        <v>24587</v>
      </c>
      <c r="AS16" s="19">
        <v>0</v>
      </c>
      <c r="AT16" s="20">
        <v>8</v>
      </c>
      <c r="AU16" s="20">
        <v>0</v>
      </c>
      <c r="AV16" s="24">
        <f t="shared" si="9"/>
        <v>16</v>
      </c>
      <c r="AW16" s="22">
        <f t="shared" si="10"/>
        <v>9129</v>
      </c>
      <c r="AX16" s="23">
        <f t="shared" si="10"/>
        <v>13228</v>
      </c>
      <c r="AY16" s="23">
        <f t="shared" si="10"/>
        <v>0</v>
      </c>
      <c r="AZ16" s="24">
        <f t="shared" si="11"/>
        <v>35585</v>
      </c>
      <c r="BA16" s="25">
        <v>109</v>
      </c>
      <c r="BB16" s="20">
        <v>119</v>
      </c>
      <c r="BC16" s="20">
        <v>0</v>
      </c>
      <c r="BD16" s="20">
        <v>4</v>
      </c>
      <c r="BE16" s="20">
        <v>0</v>
      </c>
      <c r="BF16" s="20">
        <v>0</v>
      </c>
      <c r="BG16" s="23">
        <f t="shared" si="12"/>
        <v>698</v>
      </c>
      <c r="BH16" s="21">
        <v>535</v>
      </c>
    </row>
    <row r="17" spans="1:60" x14ac:dyDescent="0.25">
      <c r="A17" s="17">
        <v>44105</v>
      </c>
      <c r="B17" s="18">
        <v>2020</v>
      </c>
      <c r="C17" s="19">
        <v>8657</v>
      </c>
      <c r="D17" s="20">
        <v>10244</v>
      </c>
      <c r="E17" s="21">
        <v>0</v>
      </c>
      <c r="F17" s="19">
        <v>61</v>
      </c>
      <c r="G17" s="20">
        <v>90</v>
      </c>
      <c r="H17" s="21">
        <v>0</v>
      </c>
      <c r="I17" s="19">
        <v>98</v>
      </c>
      <c r="J17" s="20">
        <v>627</v>
      </c>
      <c r="K17" s="21"/>
      <c r="L17" s="19">
        <v>0</v>
      </c>
      <c r="M17" s="20">
        <v>0</v>
      </c>
      <c r="N17" s="21">
        <v>0</v>
      </c>
      <c r="O17" s="19">
        <v>98</v>
      </c>
      <c r="P17" s="20">
        <v>1318</v>
      </c>
      <c r="Q17" s="21">
        <v>0</v>
      </c>
      <c r="R17" s="19">
        <v>30</v>
      </c>
      <c r="S17" s="20">
        <v>175</v>
      </c>
      <c r="T17" s="21">
        <v>0</v>
      </c>
      <c r="U17" s="22">
        <f t="shared" si="13"/>
        <v>8944</v>
      </c>
      <c r="V17" s="23">
        <f t="shared" si="0"/>
        <v>12454</v>
      </c>
      <c r="W17" s="23">
        <f t="shared" si="1"/>
        <v>0</v>
      </c>
      <c r="X17" s="24">
        <f t="shared" si="2"/>
        <v>33852</v>
      </c>
      <c r="Y17" s="19">
        <v>0</v>
      </c>
      <c r="Z17" s="20">
        <v>0</v>
      </c>
      <c r="AA17" s="20">
        <v>0</v>
      </c>
      <c r="AB17" s="24">
        <f t="shared" si="3"/>
        <v>0</v>
      </c>
      <c r="AC17" s="19">
        <v>0</v>
      </c>
      <c r="AD17" s="20">
        <v>1</v>
      </c>
      <c r="AE17" s="20">
        <v>0</v>
      </c>
      <c r="AF17" s="24">
        <f t="shared" si="4"/>
        <v>2</v>
      </c>
      <c r="AG17" s="22">
        <f t="shared" si="5"/>
        <v>8944</v>
      </c>
      <c r="AH17" s="23">
        <f t="shared" si="5"/>
        <v>12455</v>
      </c>
      <c r="AI17" s="23">
        <f t="shared" si="5"/>
        <v>0</v>
      </c>
      <c r="AJ17" s="24">
        <f t="shared" si="6"/>
        <v>33854</v>
      </c>
      <c r="AK17" s="19">
        <v>4381</v>
      </c>
      <c r="AL17" s="20">
        <v>3147</v>
      </c>
      <c r="AM17" s="20">
        <v>0</v>
      </c>
      <c r="AN17" s="24">
        <f t="shared" si="7"/>
        <v>10675</v>
      </c>
      <c r="AO17" s="19">
        <v>5987</v>
      </c>
      <c r="AP17" s="20">
        <v>9972</v>
      </c>
      <c r="AQ17" s="20">
        <v>0</v>
      </c>
      <c r="AR17" s="24">
        <f t="shared" si="8"/>
        <v>25931</v>
      </c>
      <c r="AS17" s="19">
        <v>0</v>
      </c>
      <c r="AT17" s="20">
        <v>1</v>
      </c>
      <c r="AU17" s="20">
        <v>0</v>
      </c>
      <c r="AV17" s="24">
        <f t="shared" si="9"/>
        <v>2</v>
      </c>
      <c r="AW17" s="22">
        <f t="shared" si="10"/>
        <v>10368</v>
      </c>
      <c r="AX17" s="23">
        <f t="shared" si="10"/>
        <v>13120</v>
      </c>
      <c r="AY17" s="23">
        <f t="shared" si="10"/>
        <v>0</v>
      </c>
      <c r="AZ17" s="24">
        <f t="shared" si="11"/>
        <v>36608</v>
      </c>
      <c r="BA17" s="25">
        <v>90</v>
      </c>
      <c r="BB17" s="20">
        <v>138</v>
      </c>
      <c r="BC17" s="20">
        <v>0</v>
      </c>
      <c r="BD17" s="20">
        <v>0</v>
      </c>
      <c r="BE17" s="20">
        <v>1</v>
      </c>
      <c r="BF17" s="20">
        <v>0</v>
      </c>
      <c r="BG17" s="23">
        <f t="shared" si="12"/>
        <v>734</v>
      </c>
      <c r="BH17" s="21">
        <v>444</v>
      </c>
    </row>
    <row r="18" spans="1:60" x14ac:dyDescent="0.25">
      <c r="A18" s="17">
        <v>44136</v>
      </c>
      <c r="B18" s="18">
        <v>2020</v>
      </c>
      <c r="C18" s="19">
        <v>10605</v>
      </c>
      <c r="D18" s="20">
        <v>12067</v>
      </c>
      <c r="E18" s="21">
        <v>0</v>
      </c>
      <c r="F18" s="19">
        <v>70</v>
      </c>
      <c r="G18" s="20">
        <v>115</v>
      </c>
      <c r="H18" s="21">
        <v>0</v>
      </c>
      <c r="I18" s="19">
        <v>81</v>
      </c>
      <c r="J18" s="20">
        <v>694</v>
      </c>
      <c r="K18" s="21"/>
      <c r="L18" s="19">
        <v>0</v>
      </c>
      <c r="M18" s="20">
        <v>0</v>
      </c>
      <c r="N18" s="21">
        <v>0</v>
      </c>
      <c r="O18" s="19">
        <v>97</v>
      </c>
      <c r="P18" s="20">
        <v>1330</v>
      </c>
      <c r="Q18" s="21">
        <v>0</v>
      </c>
      <c r="R18" s="19">
        <v>82</v>
      </c>
      <c r="S18" s="20">
        <v>239</v>
      </c>
      <c r="T18" s="21">
        <v>0</v>
      </c>
      <c r="U18" s="22">
        <f t="shared" si="13"/>
        <v>10935</v>
      </c>
      <c r="V18" s="23">
        <f t="shared" si="0"/>
        <v>14445</v>
      </c>
      <c r="W18" s="23">
        <f t="shared" si="1"/>
        <v>0</v>
      </c>
      <c r="X18" s="24">
        <f t="shared" si="2"/>
        <v>39825</v>
      </c>
      <c r="Y18" s="19">
        <v>0</v>
      </c>
      <c r="Z18" s="20">
        <v>5</v>
      </c>
      <c r="AA18" s="20">
        <v>0</v>
      </c>
      <c r="AB18" s="24">
        <f t="shared" si="3"/>
        <v>10</v>
      </c>
      <c r="AC18" s="19">
        <v>0</v>
      </c>
      <c r="AD18" s="20">
        <v>0</v>
      </c>
      <c r="AE18" s="20">
        <v>0</v>
      </c>
      <c r="AF18" s="24">
        <f t="shared" si="4"/>
        <v>0</v>
      </c>
      <c r="AG18" s="22">
        <f t="shared" si="5"/>
        <v>10935</v>
      </c>
      <c r="AH18" s="23">
        <f t="shared" si="5"/>
        <v>14450</v>
      </c>
      <c r="AI18" s="23">
        <f t="shared" si="5"/>
        <v>0</v>
      </c>
      <c r="AJ18" s="24">
        <f t="shared" si="6"/>
        <v>39835</v>
      </c>
      <c r="AK18" s="19">
        <v>4473</v>
      </c>
      <c r="AL18" s="20">
        <v>2585</v>
      </c>
      <c r="AM18" s="20">
        <v>0</v>
      </c>
      <c r="AN18" s="24">
        <f t="shared" si="7"/>
        <v>9643</v>
      </c>
      <c r="AO18" s="19">
        <v>5764</v>
      </c>
      <c r="AP18" s="20">
        <v>10891</v>
      </c>
      <c r="AQ18" s="20">
        <v>0</v>
      </c>
      <c r="AR18" s="24">
        <f t="shared" si="8"/>
        <v>27546</v>
      </c>
      <c r="AS18" s="19">
        <v>0</v>
      </c>
      <c r="AT18" s="20">
        <v>0</v>
      </c>
      <c r="AU18" s="20">
        <v>0</v>
      </c>
      <c r="AV18" s="24">
        <f t="shared" si="9"/>
        <v>0</v>
      </c>
      <c r="AW18" s="22">
        <f t="shared" si="10"/>
        <v>10237</v>
      </c>
      <c r="AX18" s="23">
        <f t="shared" si="10"/>
        <v>13476</v>
      </c>
      <c r="AY18" s="23">
        <f t="shared" si="10"/>
        <v>0</v>
      </c>
      <c r="AZ18" s="24">
        <f t="shared" si="11"/>
        <v>37189</v>
      </c>
      <c r="BA18" s="25">
        <v>96</v>
      </c>
      <c r="BB18" s="20">
        <v>75</v>
      </c>
      <c r="BC18" s="20">
        <v>0</v>
      </c>
      <c r="BD18" s="20">
        <v>10</v>
      </c>
      <c r="BE18" s="20">
        <v>2</v>
      </c>
      <c r="BF18" s="20">
        <v>0</v>
      </c>
      <c r="BG18" s="23">
        <f t="shared" si="12"/>
        <v>506</v>
      </c>
      <c r="BH18" s="21">
        <v>515</v>
      </c>
    </row>
    <row r="19" spans="1:60" ht="15.75" thickBot="1" x14ac:dyDescent="0.3">
      <c r="A19" s="26">
        <v>44166</v>
      </c>
      <c r="B19" s="27">
        <v>2020</v>
      </c>
      <c r="C19" s="28">
        <v>8660</v>
      </c>
      <c r="D19" s="29">
        <v>11137</v>
      </c>
      <c r="E19" s="30">
        <v>0</v>
      </c>
      <c r="F19" s="28">
        <v>70</v>
      </c>
      <c r="G19" s="29">
        <v>113</v>
      </c>
      <c r="H19" s="30">
        <v>0</v>
      </c>
      <c r="I19" s="28">
        <v>96</v>
      </c>
      <c r="J19" s="29">
        <v>534</v>
      </c>
      <c r="K19" s="30"/>
      <c r="L19" s="28">
        <v>0</v>
      </c>
      <c r="M19" s="29">
        <v>0</v>
      </c>
      <c r="N19" s="30">
        <v>0</v>
      </c>
      <c r="O19" s="28">
        <v>100</v>
      </c>
      <c r="P19" s="29">
        <v>1578</v>
      </c>
      <c r="Q19" s="30">
        <v>0</v>
      </c>
      <c r="R19" s="28">
        <v>46</v>
      </c>
      <c r="S19" s="29">
        <v>212</v>
      </c>
      <c r="T19" s="30">
        <v>0</v>
      </c>
      <c r="U19" s="31">
        <f t="shared" si="13"/>
        <v>8972</v>
      </c>
      <c r="V19" s="32">
        <f t="shared" si="0"/>
        <v>13574</v>
      </c>
      <c r="W19" s="32">
        <f t="shared" si="1"/>
        <v>0</v>
      </c>
      <c r="X19" s="33">
        <f t="shared" si="2"/>
        <v>36120</v>
      </c>
      <c r="Y19" s="28">
        <v>0</v>
      </c>
      <c r="Z19" s="29">
        <v>0</v>
      </c>
      <c r="AA19" s="29">
        <v>0</v>
      </c>
      <c r="AB19" s="33">
        <f t="shared" si="3"/>
        <v>0</v>
      </c>
      <c r="AC19" s="28">
        <v>1</v>
      </c>
      <c r="AD19" s="29">
        <v>1</v>
      </c>
      <c r="AE19" s="29">
        <v>0</v>
      </c>
      <c r="AF19" s="33">
        <f t="shared" si="4"/>
        <v>3</v>
      </c>
      <c r="AG19" s="31">
        <f t="shared" si="5"/>
        <v>8973</v>
      </c>
      <c r="AH19" s="32">
        <f t="shared" si="5"/>
        <v>13575</v>
      </c>
      <c r="AI19" s="32">
        <f t="shared" si="5"/>
        <v>0</v>
      </c>
      <c r="AJ19" s="33">
        <f t="shared" si="6"/>
        <v>36123</v>
      </c>
      <c r="AK19" s="28">
        <v>5252</v>
      </c>
      <c r="AL19" s="29">
        <v>2971</v>
      </c>
      <c r="AM19" s="29">
        <v>0</v>
      </c>
      <c r="AN19" s="33">
        <f t="shared" si="7"/>
        <v>11194</v>
      </c>
      <c r="AO19" s="28">
        <v>5181</v>
      </c>
      <c r="AP19" s="29">
        <v>11738</v>
      </c>
      <c r="AQ19" s="29">
        <v>0</v>
      </c>
      <c r="AR19" s="33">
        <f t="shared" si="8"/>
        <v>28657</v>
      </c>
      <c r="AS19" s="28">
        <v>1</v>
      </c>
      <c r="AT19" s="29">
        <v>0</v>
      </c>
      <c r="AU19" s="29">
        <v>0</v>
      </c>
      <c r="AV19" s="33">
        <f t="shared" si="9"/>
        <v>1</v>
      </c>
      <c r="AW19" s="31">
        <f t="shared" si="10"/>
        <v>10434</v>
      </c>
      <c r="AX19" s="32">
        <f t="shared" si="10"/>
        <v>14709</v>
      </c>
      <c r="AY19" s="32">
        <f t="shared" si="10"/>
        <v>0</v>
      </c>
      <c r="AZ19" s="33">
        <f t="shared" si="11"/>
        <v>39852</v>
      </c>
      <c r="BA19" s="34">
        <v>94</v>
      </c>
      <c r="BB19" s="29">
        <v>79</v>
      </c>
      <c r="BC19" s="29">
        <v>0</v>
      </c>
      <c r="BD19" s="29">
        <v>7</v>
      </c>
      <c r="BE19" s="29">
        <v>0</v>
      </c>
      <c r="BF19" s="29">
        <v>0</v>
      </c>
      <c r="BG19" s="32">
        <f t="shared" si="12"/>
        <v>511</v>
      </c>
      <c r="BH19" s="30">
        <v>541</v>
      </c>
    </row>
    <row r="20" spans="1:60" x14ac:dyDescent="0.25">
      <c r="A20" s="35">
        <v>44197</v>
      </c>
      <c r="B20" s="36">
        <v>2021</v>
      </c>
      <c r="C20" s="37">
        <v>7577</v>
      </c>
      <c r="D20" s="38">
        <v>9177</v>
      </c>
      <c r="E20" s="39">
        <v>0</v>
      </c>
      <c r="F20" s="37">
        <v>38</v>
      </c>
      <c r="G20" s="38">
        <v>94</v>
      </c>
      <c r="H20" s="39">
        <v>0</v>
      </c>
      <c r="I20" s="37">
        <v>91</v>
      </c>
      <c r="J20" s="38">
        <v>440</v>
      </c>
      <c r="K20" s="39"/>
      <c r="L20" s="37">
        <v>0</v>
      </c>
      <c r="M20" s="38">
        <v>0</v>
      </c>
      <c r="N20" s="39">
        <v>0</v>
      </c>
      <c r="O20" s="37">
        <v>73</v>
      </c>
      <c r="P20" s="38">
        <v>839</v>
      </c>
      <c r="Q20" s="39">
        <v>0</v>
      </c>
      <c r="R20" s="37">
        <v>32</v>
      </c>
      <c r="S20" s="38">
        <v>146</v>
      </c>
      <c r="T20" s="39">
        <v>0</v>
      </c>
      <c r="U20" s="13">
        <f t="shared" si="13"/>
        <v>7811</v>
      </c>
      <c r="V20" s="14">
        <f t="shared" si="0"/>
        <v>10696</v>
      </c>
      <c r="W20" s="14">
        <f t="shared" si="1"/>
        <v>0</v>
      </c>
      <c r="X20" s="15">
        <f t="shared" si="2"/>
        <v>29203</v>
      </c>
      <c r="Y20" s="37">
        <v>1</v>
      </c>
      <c r="Z20" s="38">
        <v>0</v>
      </c>
      <c r="AA20" s="38">
        <v>0</v>
      </c>
      <c r="AB20" s="15">
        <f t="shared" si="3"/>
        <v>1</v>
      </c>
      <c r="AC20" s="37">
        <v>0</v>
      </c>
      <c r="AD20" s="38">
        <v>0</v>
      </c>
      <c r="AE20" s="38">
        <v>0</v>
      </c>
      <c r="AF20" s="15">
        <f t="shared" si="4"/>
        <v>0</v>
      </c>
      <c r="AG20" s="13">
        <f t="shared" si="5"/>
        <v>7812</v>
      </c>
      <c r="AH20" s="14">
        <f t="shared" si="5"/>
        <v>10696</v>
      </c>
      <c r="AI20" s="14">
        <f t="shared" si="5"/>
        <v>0</v>
      </c>
      <c r="AJ20" s="15">
        <f t="shared" si="6"/>
        <v>29204</v>
      </c>
      <c r="AK20" s="37">
        <v>4026</v>
      </c>
      <c r="AL20" s="38">
        <v>2419</v>
      </c>
      <c r="AM20" s="38">
        <v>0</v>
      </c>
      <c r="AN20" s="15">
        <f t="shared" si="7"/>
        <v>8864</v>
      </c>
      <c r="AO20" s="37">
        <v>3585</v>
      </c>
      <c r="AP20" s="38">
        <v>7916</v>
      </c>
      <c r="AQ20" s="38">
        <v>0</v>
      </c>
      <c r="AR20" s="15">
        <f t="shared" si="8"/>
        <v>19417</v>
      </c>
      <c r="AS20" s="37">
        <v>0</v>
      </c>
      <c r="AT20" s="38">
        <v>1</v>
      </c>
      <c r="AU20" s="38">
        <v>0</v>
      </c>
      <c r="AV20" s="15">
        <f t="shared" si="9"/>
        <v>2</v>
      </c>
      <c r="AW20" s="13">
        <f t="shared" si="10"/>
        <v>7611</v>
      </c>
      <c r="AX20" s="14">
        <f t="shared" si="10"/>
        <v>10336</v>
      </c>
      <c r="AY20" s="14">
        <f t="shared" si="10"/>
        <v>0</v>
      </c>
      <c r="AZ20" s="15">
        <f t="shared" si="11"/>
        <v>28283</v>
      </c>
      <c r="BA20" s="40">
        <v>54</v>
      </c>
      <c r="BB20" s="38">
        <v>75</v>
      </c>
      <c r="BC20" s="38">
        <v>0</v>
      </c>
      <c r="BD20" s="38">
        <v>1</v>
      </c>
      <c r="BE20" s="38">
        <v>0</v>
      </c>
      <c r="BF20" s="38">
        <v>0</v>
      </c>
      <c r="BG20" s="14">
        <f t="shared" si="12"/>
        <v>409</v>
      </c>
      <c r="BH20" s="39">
        <v>409</v>
      </c>
    </row>
    <row r="21" spans="1:60" x14ac:dyDescent="0.25">
      <c r="A21" s="41">
        <v>44228</v>
      </c>
      <c r="B21" s="42">
        <v>2021</v>
      </c>
      <c r="C21" s="43">
        <v>6841</v>
      </c>
      <c r="D21" s="44">
        <v>8874</v>
      </c>
      <c r="E21" s="45">
        <v>0</v>
      </c>
      <c r="F21" s="43">
        <v>46</v>
      </c>
      <c r="G21" s="44">
        <v>112</v>
      </c>
      <c r="H21" s="45">
        <v>0</v>
      </c>
      <c r="I21" s="43">
        <v>72</v>
      </c>
      <c r="J21" s="44">
        <v>342</v>
      </c>
      <c r="K21" s="45"/>
      <c r="L21" s="43">
        <v>0</v>
      </c>
      <c r="M21" s="44">
        <v>0</v>
      </c>
      <c r="N21" s="45">
        <v>0</v>
      </c>
      <c r="O21" s="43">
        <v>50</v>
      </c>
      <c r="P21" s="44">
        <v>952</v>
      </c>
      <c r="Q21" s="45">
        <v>0</v>
      </c>
      <c r="R21" s="43">
        <v>74</v>
      </c>
      <c r="S21" s="44">
        <v>198</v>
      </c>
      <c r="T21" s="45">
        <v>0</v>
      </c>
      <c r="U21" s="22">
        <f t="shared" si="13"/>
        <v>7083</v>
      </c>
      <c r="V21" s="23">
        <f t="shared" si="0"/>
        <v>10478</v>
      </c>
      <c r="W21" s="23">
        <f t="shared" si="1"/>
        <v>0</v>
      </c>
      <c r="X21" s="24">
        <f t="shared" si="2"/>
        <v>28039</v>
      </c>
      <c r="Y21" s="43">
        <v>0</v>
      </c>
      <c r="Z21" s="44">
        <v>1</v>
      </c>
      <c r="AA21" s="44">
        <v>0</v>
      </c>
      <c r="AB21" s="24">
        <f t="shared" si="3"/>
        <v>2</v>
      </c>
      <c r="AC21" s="43">
        <v>0</v>
      </c>
      <c r="AD21" s="44">
        <v>0</v>
      </c>
      <c r="AE21" s="44">
        <v>0</v>
      </c>
      <c r="AF21" s="24">
        <f t="shared" si="4"/>
        <v>0</v>
      </c>
      <c r="AG21" s="22">
        <f t="shared" si="5"/>
        <v>7083</v>
      </c>
      <c r="AH21" s="23">
        <f t="shared" si="5"/>
        <v>10479</v>
      </c>
      <c r="AI21" s="23">
        <f t="shared" si="5"/>
        <v>0</v>
      </c>
      <c r="AJ21" s="24">
        <f t="shared" si="6"/>
        <v>28041</v>
      </c>
      <c r="AK21" s="43">
        <v>4673</v>
      </c>
      <c r="AL21" s="44">
        <v>3135</v>
      </c>
      <c r="AM21" s="44">
        <v>0</v>
      </c>
      <c r="AN21" s="24">
        <f t="shared" si="7"/>
        <v>10943</v>
      </c>
      <c r="AO21" s="43">
        <v>3279</v>
      </c>
      <c r="AP21" s="44">
        <v>7384</v>
      </c>
      <c r="AQ21" s="44">
        <v>0</v>
      </c>
      <c r="AR21" s="24">
        <f t="shared" si="8"/>
        <v>18047</v>
      </c>
      <c r="AS21" s="43">
        <v>0</v>
      </c>
      <c r="AT21" s="44">
        <v>0</v>
      </c>
      <c r="AU21" s="44">
        <v>0</v>
      </c>
      <c r="AV21" s="24">
        <f t="shared" si="9"/>
        <v>0</v>
      </c>
      <c r="AW21" s="22">
        <f t="shared" si="10"/>
        <v>7952</v>
      </c>
      <c r="AX21" s="23">
        <f t="shared" si="10"/>
        <v>10519</v>
      </c>
      <c r="AY21" s="23">
        <f t="shared" si="10"/>
        <v>0</v>
      </c>
      <c r="AZ21" s="24">
        <f t="shared" si="11"/>
        <v>28990</v>
      </c>
      <c r="BA21" s="46">
        <v>82</v>
      </c>
      <c r="BB21" s="44">
        <v>173</v>
      </c>
      <c r="BC21" s="44">
        <v>0</v>
      </c>
      <c r="BD21" s="44">
        <v>3</v>
      </c>
      <c r="BE21" s="44">
        <v>0</v>
      </c>
      <c r="BF21" s="44">
        <v>0</v>
      </c>
      <c r="BG21" s="23">
        <f t="shared" si="12"/>
        <v>859</v>
      </c>
      <c r="BH21" s="45">
        <v>439</v>
      </c>
    </row>
    <row r="22" spans="1:60" x14ac:dyDescent="0.25">
      <c r="A22" s="41">
        <v>44256</v>
      </c>
      <c r="B22" s="42">
        <v>2021</v>
      </c>
      <c r="C22" s="43">
        <v>8096</v>
      </c>
      <c r="D22" s="44">
        <v>9962</v>
      </c>
      <c r="E22" s="45">
        <v>0</v>
      </c>
      <c r="F22" s="43">
        <v>52</v>
      </c>
      <c r="G22" s="44">
        <v>92</v>
      </c>
      <c r="H22" s="45">
        <v>0</v>
      </c>
      <c r="I22" s="43">
        <v>118</v>
      </c>
      <c r="J22" s="44">
        <v>561</v>
      </c>
      <c r="K22" s="45"/>
      <c r="L22" s="43">
        <v>0</v>
      </c>
      <c r="M22" s="44">
        <v>0</v>
      </c>
      <c r="N22" s="45">
        <v>0</v>
      </c>
      <c r="O22" s="43">
        <v>77</v>
      </c>
      <c r="P22" s="44">
        <v>1190</v>
      </c>
      <c r="Q22" s="45">
        <v>0</v>
      </c>
      <c r="R22" s="43">
        <v>47</v>
      </c>
      <c r="S22" s="44">
        <v>220</v>
      </c>
      <c r="T22" s="45">
        <v>0</v>
      </c>
      <c r="U22" s="22">
        <f t="shared" si="13"/>
        <v>8390</v>
      </c>
      <c r="V22" s="23">
        <f t="shared" si="0"/>
        <v>12025</v>
      </c>
      <c r="W22" s="23">
        <f t="shared" si="1"/>
        <v>0</v>
      </c>
      <c r="X22" s="24">
        <f t="shared" si="2"/>
        <v>32440</v>
      </c>
      <c r="Y22" s="43">
        <v>0</v>
      </c>
      <c r="Z22" s="44">
        <v>0</v>
      </c>
      <c r="AA22" s="44">
        <v>0</v>
      </c>
      <c r="AB22" s="24">
        <f t="shared" si="3"/>
        <v>0</v>
      </c>
      <c r="AC22" s="43">
        <v>0</v>
      </c>
      <c r="AD22" s="44">
        <v>0</v>
      </c>
      <c r="AE22" s="44">
        <v>0</v>
      </c>
      <c r="AF22" s="24">
        <f t="shared" si="4"/>
        <v>0</v>
      </c>
      <c r="AG22" s="22">
        <f t="shared" si="5"/>
        <v>8390</v>
      </c>
      <c r="AH22" s="23">
        <f t="shared" si="5"/>
        <v>12025</v>
      </c>
      <c r="AI22" s="23">
        <f t="shared" si="5"/>
        <v>0</v>
      </c>
      <c r="AJ22" s="24">
        <f t="shared" si="6"/>
        <v>32440</v>
      </c>
      <c r="AK22" s="43">
        <v>4683</v>
      </c>
      <c r="AL22" s="44">
        <v>2929</v>
      </c>
      <c r="AM22" s="44">
        <v>0</v>
      </c>
      <c r="AN22" s="24">
        <f t="shared" si="7"/>
        <v>10541</v>
      </c>
      <c r="AO22" s="43">
        <v>2815</v>
      </c>
      <c r="AP22" s="44">
        <v>7468</v>
      </c>
      <c r="AQ22" s="44">
        <v>0</v>
      </c>
      <c r="AR22" s="24">
        <f t="shared" si="8"/>
        <v>17751</v>
      </c>
      <c r="AS22" s="43">
        <v>0</v>
      </c>
      <c r="AT22" s="44">
        <v>0</v>
      </c>
      <c r="AU22" s="44">
        <v>0</v>
      </c>
      <c r="AV22" s="24">
        <f t="shared" si="9"/>
        <v>0</v>
      </c>
      <c r="AW22" s="22">
        <f t="shared" si="10"/>
        <v>7498</v>
      </c>
      <c r="AX22" s="23">
        <f t="shared" si="10"/>
        <v>10397</v>
      </c>
      <c r="AY22" s="23">
        <f t="shared" si="10"/>
        <v>0</v>
      </c>
      <c r="AZ22" s="24">
        <f t="shared" si="11"/>
        <v>28292</v>
      </c>
      <c r="BA22" s="46">
        <v>89</v>
      </c>
      <c r="BB22" s="44">
        <v>92</v>
      </c>
      <c r="BC22" s="44">
        <v>0</v>
      </c>
      <c r="BD22" s="44">
        <v>2</v>
      </c>
      <c r="BE22" s="44">
        <v>0</v>
      </c>
      <c r="BF22" s="44">
        <v>0</v>
      </c>
      <c r="BG22" s="23">
        <f t="shared" si="12"/>
        <v>548</v>
      </c>
      <c r="BH22" s="45">
        <v>476</v>
      </c>
    </row>
    <row r="23" spans="1:60" x14ac:dyDescent="0.25">
      <c r="A23" s="41">
        <v>44287</v>
      </c>
      <c r="B23" s="42">
        <v>2021</v>
      </c>
      <c r="C23" s="43">
        <v>7955</v>
      </c>
      <c r="D23" s="44">
        <v>10822</v>
      </c>
      <c r="E23" s="45">
        <v>0</v>
      </c>
      <c r="F23" s="43">
        <v>45</v>
      </c>
      <c r="G23" s="44">
        <v>126</v>
      </c>
      <c r="H23" s="45">
        <v>0</v>
      </c>
      <c r="I23" s="43">
        <v>195</v>
      </c>
      <c r="J23" s="44">
        <v>593</v>
      </c>
      <c r="K23" s="45"/>
      <c r="L23" s="43">
        <v>0</v>
      </c>
      <c r="M23" s="44">
        <v>0</v>
      </c>
      <c r="N23" s="45">
        <v>0</v>
      </c>
      <c r="O23" s="43">
        <v>99</v>
      </c>
      <c r="P23" s="44">
        <v>1295</v>
      </c>
      <c r="Q23" s="45">
        <v>0</v>
      </c>
      <c r="R23" s="43">
        <v>47</v>
      </c>
      <c r="S23" s="44">
        <v>214</v>
      </c>
      <c r="T23" s="45">
        <v>0</v>
      </c>
      <c r="U23" s="22">
        <f t="shared" si="13"/>
        <v>8341</v>
      </c>
      <c r="V23" s="23">
        <f t="shared" si="0"/>
        <v>13050</v>
      </c>
      <c r="W23" s="23">
        <f t="shared" si="1"/>
        <v>0</v>
      </c>
      <c r="X23" s="24">
        <f t="shared" si="2"/>
        <v>34441</v>
      </c>
      <c r="Y23" s="43">
        <v>0</v>
      </c>
      <c r="Z23" s="44">
        <v>0</v>
      </c>
      <c r="AA23" s="44">
        <v>0</v>
      </c>
      <c r="AB23" s="24">
        <f t="shared" si="3"/>
        <v>0</v>
      </c>
      <c r="AC23" s="43">
        <v>1</v>
      </c>
      <c r="AD23" s="44">
        <v>0</v>
      </c>
      <c r="AE23" s="44">
        <v>0</v>
      </c>
      <c r="AF23" s="24">
        <f t="shared" si="4"/>
        <v>1</v>
      </c>
      <c r="AG23" s="22">
        <f t="shared" si="5"/>
        <v>8342</v>
      </c>
      <c r="AH23" s="23">
        <f t="shared" si="5"/>
        <v>13050</v>
      </c>
      <c r="AI23" s="23">
        <f t="shared" si="5"/>
        <v>0</v>
      </c>
      <c r="AJ23" s="24">
        <f t="shared" si="6"/>
        <v>34442</v>
      </c>
      <c r="AK23" s="43">
        <v>5035</v>
      </c>
      <c r="AL23" s="44">
        <v>2869</v>
      </c>
      <c r="AM23" s="44">
        <v>0</v>
      </c>
      <c r="AN23" s="24">
        <f t="shared" si="7"/>
        <v>10773</v>
      </c>
      <c r="AO23" s="43">
        <v>3263</v>
      </c>
      <c r="AP23" s="44">
        <v>9439</v>
      </c>
      <c r="AQ23" s="44">
        <v>0</v>
      </c>
      <c r="AR23" s="24">
        <f t="shared" si="8"/>
        <v>22141</v>
      </c>
      <c r="AS23" s="43">
        <v>1</v>
      </c>
      <c r="AT23" s="44">
        <v>0</v>
      </c>
      <c r="AU23" s="44">
        <v>0</v>
      </c>
      <c r="AV23" s="24">
        <f t="shared" si="9"/>
        <v>1</v>
      </c>
      <c r="AW23" s="22">
        <f t="shared" si="10"/>
        <v>8299</v>
      </c>
      <c r="AX23" s="23">
        <f t="shared" si="10"/>
        <v>12308</v>
      </c>
      <c r="AY23" s="23">
        <f t="shared" si="10"/>
        <v>0</v>
      </c>
      <c r="AZ23" s="24">
        <f t="shared" si="11"/>
        <v>32915</v>
      </c>
      <c r="BA23" s="46">
        <v>128</v>
      </c>
      <c r="BB23" s="44">
        <v>217</v>
      </c>
      <c r="BC23" s="44">
        <v>0</v>
      </c>
      <c r="BD23" s="44">
        <v>0</v>
      </c>
      <c r="BE23" s="44">
        <v>4</v>
      </c>
      <c r="BF23" s="44">
        <v>0</v>
      </c>
      <c r="BG23" s="23">
        <f t="shared" si="12"/>
        <v>1132</v>
      </c>
      <c r="BH23" s="45">
        <v>438</v>
      </c>
    </row>
    <row r="24" spans="1:60" x14ac:dyDescent="0.25">
      <c r="A24" s="41">
        <v>44317</v>
      </c>
      <c r="B24" s="42">
        <v>2021</v>
      </c>
      <c r="C24" s="43">
        <v>8184</v>
      </c>
      <c r="D24" s="44">
        <v>10072</v>
      </c>
      <c r="E24" s="45">
        <v>0</v>
      </c>
      <c r="F24" s="43">
        <v>44</v>
      </c>
      <c r="G24" s="44">
        <v>101</v>
      </c>
      <c r="H24" s="45">
        <v>0</v>
      </c>
      <c r="I24" s="43">
        <v>289</v>
      </c>
      <c r="J24" s="44">
        <v>717</v>
      </c>
      <c r="K24" s="45"/>
      <c r="L24" s="43">
        <v>0</v>
      </c>
      <c r="M24" s="44">
        <v>0</v>
      </c>
      <c r="N24" s="45">
        <v>0</v>
      </c>
      <c r="O24" s="43">
        <v>85</v>
      </c>
      <c r="P24" s="44">
        <v>1335</v>
      </c>
      <c r="Q24" s="45">
        <v>0</v>
      </c>
      <c r="R24" s="43">
        <v>105</v>
      </c>
      <c r="S24" s="44">
        <v>145</v>
      </c>
      <c r="T24" s="45">
        <v>0</v>
      </c>
      <c r="U24" s="22">
        <f t="shared" si="13"/>
        <v>8707</v>
      </c>
      <c r="V24" s="23">
        <f t="shared" si="0"/>
        <v>12370</v>
      </c>
      <c r="W24" s="23">
        <f t="shared" si="1"/>
        <v>0</v>
      </c>
      <c r="X24" s="24">
        <f t="shared" si="2"/>
        <v>33447</v>
      </c>
      <c r="Y24" s="43">
        <v>0</v>
      </c>
      <c r="Z24" s="44">
        <v>5</v>
      </c>
      <c r="AA24" s="44">
        <v>0</v>
      </c>
      <c r="AB24" s="24">
        <f t="shared" si="3"/>
        <v>10</v>
      </c>
      <c r="AC24" s="43">
        <v>0</v>
      </c>
      <c r="AD24" s="44">
        <v>0</v>
      </c>
      <c r="AE24" s="44">
        <v>0</v>
      </c>
      <c r="AF24" s="24">
        <f t="shared" si="4"/>
        <v>0</v>
      </c>
      <c r="AG24" s="22">
        <f t="shared" si="5"/>
        <v>8707</v>
      </c>
      <c r="AH24" s="23">
        <f t="shared" si="5"/>
        <v>12375</v>
      </c>
      <c r="AI24" s="23">
        <f t="shared" si="5"/>
        <v>0</v>
      </c>
      <c r="AJ24" s="24">
        <f t="shared" si="6"/>
        <v>33457</v>
      </c>
      <c r="AK24" s="43">
        <v>4690</v>
      </c>
      <c r="AL24" s="44">
        <v>2973</v>
      </c>
      <c r="AM24" s="44">
        <v>0</v>
      </c>
      <c r="AN24" s="24">
        <f t="shared" si="7"/>
        <v>10636</v>
      </c>
      <c r="AO24" s="43">
        <v>3130</v>
      </c>
      <c r="AP24" s="44">
        <v>8306</v>
      </c>
      <c r="AQ24" s="44">
        <v>0</v>
      </c>
      <c r="AR24" s="24">
        <f t="shared" si="8"/>
        <v>19742</v>
      </c>
      <c r="AS24" s="43">
        <v>0</v>
      </c>
      <c r="AT24" s="44">
        <v>0</v>
      </c>
      <c r="AU24" s="44">
        <v>0</v>
      </c>
      <c r="AV24" s="24">
        <f t="shared" si="9"/>
        <v>0</v>
      </c>
      <c r="AW24" s="22">
        <f t="shared" si="10"/>
        <v>7820</v>
      </c>
      <c r="AX24" s="23">
        <f t="shared" si="10"/>
        <v>11279</v>
      </c>
      <c r="AY24" s="23">
        <f t="shared" si="10"/>
        <v>0</v>
      </c>
      <c r="AZ24" s="24">
        <f t="shared" si="11"/>
        <v>30378</v>
      </c>
      <c r="BA24" s="46">
        <v>102</v>
      </c>
      <c r="BB24" s="44">
        <v>116</v>
      </c>
      <c r="BC24" s="44">
        <v>0</v>
      </c>
      <c r="BD24" s="44">
        <v>0</v>
      </c>
      <c r="BE24" s="44">
        <v>0</v>
      </c>
      <c r="BF24" s="44">
        <v>0</v>
      </c>
      <c r="BG24" s="23">
        <f t="shared" si="12"/>
        <v>668</v>
      </c>
      <c r="BH24" s="45">
        <v>427</v>
      </c>
    </row>
    <row r="25" spans="1:60" x14ac:dyDescent="0.25">
      <c r="A25" s="41">
        <v>44348</v>
      </c>
      <c r="B25" s="42">
        <v>2021</v>
      </c>
      <c r="C25" s="43">
        <v>8127</v>
      </c>
      <c r="D25" s="44">
        <v>10078</v>
      </c>
      <c r="E25" s="45">
        <v>0</v>
      </c>
      <c r="F25" s="43">
        <v>32</v>
      </c>
      <c r="G25" s="44">
        <v>102</v>
      </c>
      <c r="H25" s="45">
        <v>0</v>
      </c>
      <c r="I25" s="43">
        <v>231</v>
      </c>
      <c r="J25" s="44">
        <v>706</v>
      </c>
      <c r="K25" s="45"/>
      <c r="L25" s="43">
        <v>0</v>
      </c>
      <c r="M25" s="44">
        <v>0</v>
      </c>
      <c r="N25" s="45">
        <v>0</v>
      </c>
      <c r="O25" s="43">
        <v>59</v>
      </c>
      <c r="P25" s="44">
        <v>1312</v>
      </c>
      <c r="Q25" s="45">
        <v>0</v>
      </c>
      <c r="R25" s="43">
        <v>116</v>
      </c>
      <c r="S25" s="44">
        <v>128</v>
      </c>
      <c r="T25" s="45">
        <v>0</v>
      </c>
      <c r="U25" s="22">
        <f t="shared" si="13"/>
        <v>8565</v>
      </c>
      <c r="V25" s="23">
        <f t="shared" si="0"/>
        <v>12326</v>
      </c>
      <c r="W25" s="23">
        <f t="shared" si="1"/>
        <v>0</v>
      </c>
      <c r="X25" s="24">
        <f t="shared" si="2"/>
        <v>33217</v>
      </c>
      <c r="Y25" s="43">
        <v>0</v>
      </c>
      <c r="Z25" s="44">
        <v>0</v>
      </c>
      <c r="AA25" s="44">
        <v>0</v>
      </c>
      <c r="AB25" s="24">
        <f t="shared" si="3"/>
        <v>0</v>
      </c>
      <c r="AC25" s="43">
        <v>0</v>
      </c>
      <c r="AD25" s="44">
        <v>0</v>
      </c>
      <c r="AE25" s="44">
        <v>0</v>
      </c>
      <c r="AF25" s="24">
        <f t="shared" si="4"/>
        <v>0</v>
      </c>
      <c r="AG25" s="22">
        <f t="shared" si="5"/>
        <v>8565</v>
      </c>
      <c r="AH25" s="23">
        <f t="shared" si="5"/>
        <v>12326</v>
      </c>
      <c r="AI25" s="23">
        <f t="shared" si="5"/>
        <v>0</v>
      </c>
      <c r="AJ25" s="24">
        <f t="shared" si="6"/>
        <v>33217</v>
      </c>
      <c r="AK25" s="43">
        <v>5074</v>
      </c>
      <c r="AL25" s="44">
        <v>3073</v>
      </c>
      <c r="AM25" s="44">
        <v>0</v>
      </c>
      <c r="AN25" s="24">
        <f t="shared" si="7"/>
        <v>11220</v>
      </c>
      <c r="AO25" s="43">
        <v>3656</v>
      </c>
      <c r="AP25" s="44">
        <v>9584</v>
      </c>
      <c r="AQ25" s="44">
        <v>0</v>
      </c>
      <c r="AR25" s="24">
        <f t="shared" si="8"/>
        <v>22824</v>
      </c>
      <c r="AS25" s="43">
        <v>0</v>
      </c>
      <c r="AT25" s="44">
        <v>0</v>
      </c>
      <c r="AU25" s="44">
        <v>0</v>
      </c>
      <c r="AV25" s="24">
        <f t="shared" si="9"/>
        <v>0</v>
      </c>
      <c r="AW25" s="22">
        <f t="shared" si="10"/>
        <v>8730</v>
      </c>
      <c r="AX25" s="23">
        <f t="shared" si="10"/>
        <v>12657</v>
      </c>
      <c r="AY25" s="23">
        <f t="shared" si="10"/>
        <v>0</v>
      </c>
      <c r="AZ25" s="24">
        <f t="shared" si="11"/>
        <v>34044</v>
      </c>
      <c r="BA25" s="46">
        <v>98</v>
      </c>
      <c r="BB25" s="44">
        <v>243</v>
      </c>
      <c r="BC25" s="44">
        <v>0</v>
      </c>
      <c r="BD25" s="44">
        <v>1</v>
      </c>
      <c r="BE25" s="44">
        <v>8</v>
      </c>
      <c r="BF25" s="44">
        <v>0</v>
      </c>
      <c r="BG25" s="23">
        <f t="shared" si="12"/>
        <v>1185</v>
      </c>
      <c r="BH25" s="45">
        <v>424</v>
      </c>
    </row>
    <row r="26" spans="1:60" x14ac:dyDescent="0.25">
      <c r="A26" s="41">
        <v>44378</v>
      </c>
      <c r="B26" s="42">
        <v>2021</v>
      </c>
      <c r="C26" s="43">
        <v>7667</v>
      </c>
      <c r="D26" s="44">
        <v>9149</v>
      </c>
      <c r="E26" s="45">
        <v>0</v>
      </c>
      <c r="F26" s="43">
        <v>44</v>
      </c>
      <c r="G26" s="44">
        <v>119</v>
      </c>
      <c r="H26" s="45">
        <v>0</v>
      </c>
      <c r="I26" s="43">
        <v>207</v>
      </c>
      <c r="J26" s="44">
        <v>654</v>
      </c>
      <c r="K26" s="45"/>
      <c r="L26" s="43">
        <v>0</v>
      </c>
      <c r="M26" s="44">
        <v>0</v>
      </c>
      <c r="N26" s="45">
        <v>0</v>
      </c>
      <c r="O26" s="43">
        <v>83</v>
      </c>
      <c r="P26" s="44">
        <v>1389</v>
      </c>
      <c r="Q26" s="45">
        <v>0</v>
      </c>
      <c r="R26" s="43">
        <v>90</v>
      </c>
      <c r="S26" s="44">
        <v>150</v>
      </c>
      <c r="T26" s="45">
        <v>0</v>
      </c>
      <c r="U26" s="22">
        <f t="shared" si="13"/>
        <v>8091</v>
      </c>
      <c r="V26" s="23">
        <f t="shared" si="0"/>
        <v>11461</v>
      </c>
      <c r="W26" s="23">
        <f t="shared" si="1"/>
        <v>0</v>
      </c>
      <c r="X26" s="24">
        <f t="shared" si="2"/>
        <v>31013</v>
      </c>
      <c r="Y26" s="43">
        <v>0</v>
      </c>
      <c r="Z26" s="44">
        <v>0</v>
      </c>
      <c r="AA26" s="44">
        <v>0</v>
      </c>
      <c r="AB26" s="24">
        <f t="shared" si="3"/>
        <v>0</v>
      </c>
      <c r="AC26" s="43">
        <v>0</v>
      </c>
      <c r="AD26" s="44">
        <v>0</v>
      </c>
      <c r="AE26" s="44">
        <v>0</v>
      </c>
      <c r="AF26" s="24">
        <f t="shared" si="4"/>
        <v>0</v>
      </c>
      <c r="AG26" s="22">
        <f t="shared" si="5"/>
        <v>8091</v>
      </c>
      <c r="AH26" s="23">
        <f t="shared" si="5"/>
        <v>11461</v>
      </c>
      <c r="AI26" s="23">
        <f t="shared" si="5"/>
        <v>0</v>
      </c>
      <c r="AJ26" s="24">
        <f t="shared" si="6"/>
        <v>31013</v>
      </c>
      <c r="AK26" s="43">
        <v>3713</v>
      </c>
      <c r="AL26" s="44">
        <v>2532</v>
      </c>
      <c r="AM26" s="44">
        <v>0</v>
      </c>
      <c r="AN26" s="24">
        <f t="shared" si="7"/>
        <v>8777</v>
      </c>
      <c r="AO26" s="43">
        <v>3552</v>
      </c>
      <c r="AP26" s="44">
        <v>7871</v>
      </c>
      <c r="AQ26" s="44">
        <v>0</v>
      </c>
      <c r="AR26" s="24">
        <f t="shared" si="8"/>
        <v>19294</v>
      </c>
      <c r="AS26" s="43">
        <v>0</v>
      </c>
      <c r="AT26" s="44">
        <v>0</v>
      </c>
      <c r="AU26" s="44">
        <v>0</v>
      </c>
      <c r="AV26" s="24">
        <f t="shared" si="9"/>
        <v>0</v>
      </c>
      <c r="AW26" s="22">
        <f t="shared" si="10"/>
        <v>7265</v>
      </c>
      <c r="AX26" s="23">
        <f t="shared" si="10"/>
        <v>10403</v>
      </c>
      <c r="AY26" s="23">
        <f t="shared" si="10"/>
        <v>0</v>
      </c>
      <c r="AZ26" s="24">
        <f t="shared" si="11"/>
        <v>28071</v>
      </c>
      <c r="BA26" s="46">
        <v>59</v>
      </c>
      <c r="BB26" s="44">
        <v>143</v>
      </c>
      <c r="BC26" s="44">
        <v>0</v>
      </c>
      <c r="BD26" s="44">
        <v>0</v>
      </c>
      <c r="BE26" s="44">
        <v>1</v>
      </c>
      <c r="BF26" s="44">
        <v>0</v>
      </c>
      <c r="BG26" s="23">
        <f t="shared" si="12"/>
        <v>692</v>
      </c>
      <c r="BH26" s="45">
        <v>341</v>
      </c>
    </row>
    <row r="27" spans="1:60" x14ac:dyDescent="0.25">
      <c r="A27" s="41">
        <v>44409</v>
      </c>
      <c r="B27" s="42">
        <v>2021</v>
      </c>
      <c r="C27" s="43">
        <v>8056</v>
      </c>
      <c r="D27" s="44">
        <v>10515</v>
      </c>
      <c r="E27" s="45">
        <v>0</v>
      </c>
      <c r="F27" s="43">
        <v>33</v>
      </c>
      <c r="G27" s="44">
        <v>122</v>
      </c>
      <c r="H27" s="45">
        <v>0</v>
      </c>
      <c r="I27" s="43">
        <v>286</v>
      </c>
      <c r="J27" s="44">
        <v>1004</v>
      </c>
      <c r="K27" s="45"/>
      <c r="L27" s="43">
        <v>0</v>
      </c>
      <c r="M27" s="44">
        <v>0</v>
      </c>
      <c r="N27" s="45">
        <v>0</v>
      </c>
      <c r="O27" s="43">
        <v>82</v>
      </c>
      <c r="P27" s="44">
        <v>1355</v>
      </c>
      <c r="Q27" s="45">
        <v>0</v>
      </c>
      <c r="R27" s="43">
        <v>19</v>
      </c>
      <c r="S27" s="44">
        <v>206</v>
      </c>
      <c r="T27" s="45">
        <v>0</v>
      </c>
      <c r="U27" s="22">
        <f t="shared" si="13"/>
        <v>8476</v>
      </c>
      <c r="V27" s="23">
        <f t="shared" si="0"/>
        <v>13202</v>
      </c>
      <c r="W27" s="23">
        <f t="shared" si="1"/>
        <v>0</v>
      </c>
      <c r="X27" s="24">
        <f t="shared" si="2"/>
        <v>34880</v>
      </c>
      <c r="Y27" s="43">
        <v>0</v>
      </c>
      <c r="Z27" s="44">
        <v>0</v>
      </c>
      <c r="AA27" s="44">
        <v>0</v>
      </c>
      <c r="AB27" s="24">
        <f t="shared" si="3"/>
        <v>0</v>
      </c>
      <c r="AC27" s="43">
        <v>0</v>
      </c>
      <c r="AD27" s="44">
        <v>0</v>
      </c>
      <c r="AE27" s="44">
        <v>0</v>
      </c>
      <c r="AF27" s="24">
        <f t="shared" si="4"/>
        <v>0</v>
      </c>
      <c r="AG27" s="22">
        <f t="shared" si="5"/>
        <v>8476</v>
      </c>
      <c r="AH27" s="23">
        <f t="shared" si="5"/>
        <v>13202</v>
      </c>
      <c r="AI27" s="23">
        <f t="shared" si="5"/>
        <v>0</v>
      </c>
      <c r="AJ27" s="24">
        <f t="shared" si="6"/>
        <v>34880</v>
      </c>
      <c r="AK27" s="43">
        <v>5720</v>
      </c>
      <c r="AL27" s="44">
        <v>2872</v>
      </c>
      <c r="AM27" s="44">
        <v>0</v>
      </c>
      <c r="AN27" s="24">
        <f t="shared" si="7"/>
        <v>11464</v>
      </c>
      <c r="AO27" s="43">
        <v>4047</v>
      </c>
      <c r="AP27" s="44">
        <v>10175</v>
      </c>
      <c r="AQ27" s="44">
        <v>0</v>
      </c>
      <c r="AR27" s="24">
        <f t="shared" si="8"/>
        <v>24397</v>
      </c>
      <c r="AS27" s="43">
        <v>0</v>
      </c>
      <c r="AT27" s="44">
        <v>0</v>
      </c>
      <c r="AU27" s="44">
        <v>0</v>
      </c>
      <c r="AV27" s="24">
        <f t="shared" si="9"/>
        <v>0</v>
      </c>
      <c r="AW27" s="22">
        <f t="shared" si="10"/>
        <v>9767</v>
      </c>
      <c r="AX27" s="23">
        <f t="shared" si="10"/>
        <v>13047</v>
      </c>
      <c r="AY27" s="23">
        <f t="shared" si="10"/>
        <v>0</v>
      </c>
      <c r="AZ27" s="24">
        <f t="shared" si="11"/>
        <v>35861</v>
      </c>
      <c r="BA27" s="46">
        <v>91</v>
      </c>
      <c r="BB27" s="44">
        <v>116</v>
      </c>
      <c r="BC27" s="44">
        <v>0</v>
      </c>
      <c r="BD27" s="44">
        <v>5</v>
      </c>
      <c r="BE27" s="44">
        <v>1</v>
      </c>
      <c r="BF27" s="44">
        <v>0</v>
      </c>
      <c r="BG27" s="23">
        <f t="shared" si="12"/>
        <v>653</v>
      </c>
      <c r="BH27" s="45">
        <v>452</v>
      </c>
    </row>
    <row r="28" spans="1:60" x14ac:dyDescent="0.25">
      <c r="A28" s="41">
        <v>44440</v>
      </c>
      <c r="B28" s="42">
        <v>2021</v>
      </c>
      <c r="C28" s="43">
        <v>8381</v>
      </c>
      <c r="D28" s="44">
        <v>10129</v>
      </c>
      <c r="E28" s="45">
        <v>0</v>
      </c>
      <c r="F28" s="43">
        <v>31</v>
      </c>
      <c r="G28" s="44">
        <v>110</v>
      </c>
      <c r="H28" s="45">
        <v>0</v>
      </c>
      <c r="I28" s="43">
        <v>413</v>
      </c>
      <c r="J28" s="44">
        <v>830</v>
      </c>
      <c r="K28" s="45"/>
      <c r="L28" s="43">
        <v>0</v>
      </c>
      <c r="M28" s="44">
        <v>0</v>
      </c>
      <c r="N28" s="45">
        <v>0</v>
      </c>
      <c r="O28" s="43">
        <v>57</v>
      </c>
      <c r="P28" s="44">
        <v>1291</v>
      </c>
      <c r="Q28" s="45">
        <v>0</v>
      </c>
      <c r="R28" s="43">
        <v>54</v>
      </c>
      <c r="S28" s="44">
        <v>349</v>
      </c>
      <c r="T28" s="45">
        <v>0</v>
      </c>
      <c r="U28" s="22">
        <f t="shared" si="13"/>
        <v>8936</v>
      </c>
      <c r="V28" s="23">
        <f t="shared" si="0"/>
        <v>12709</v>
      </c>
      <c r="W28" s="23">
        <f t="shared" si="1"/>
        <v>0</v>
      </c>
      <c r="X28" s="24">
        <f t="shared" si="2"/>
        <v>34354</v>
      </c>
      <c r="Y28" s="43">
        <v>0</v>
      </c>
      <c r="Z28" s="44">
        <v>0</v>
      </c>
      <c r="AA28" s="44">
        <v>0</v>
      </c>
      <c r="AB28" s="24">
        <f t="shared" si="3"/>
        <v>0</v>
      </c>
      <c r="AC28" s="43">
        <v>0</v>
      </c>
      <c r="AD28" s="44">
        <v>4</v>
      </c>
      <c r="AE28" s="44">
        <v>0</v>
      </c>
      <c r="AF28" s="24">
        <f t="shared" si="4"/>
        <v>8</v>
      </c>
      <c r="AG28" s="22">
        <f t="shared" si="5"/>
        <v>8936</v>
      </c>
      <c r="AH28" s="23">
        <f t="shared" si="5"/>
        <v>12713</v>
      </c>
      <c r="AI28" s="23">
        <f t="shared" si="5"/>
        <v>0</v>
      </c>
      <c r="AJ28" s="24">
        <f t="shared" si="6"/>
        <v>34362</v>
      </c>
      <c r="AK28" s="43">
        <v>4789</v>
      </c>
      <c r="AL28" s="44">
        <v>2721</v>
      </c>
      <c r="AM28" s="44">
        <v>0</v>
      </c>
      <c r="AN28" s="24">
        <f t="shared" si="7"/>
        <v>10231</v>
      </c>
      <c r="AO28" s="43">
        <v>2514</v>
      </c>
      <c r="AP28" s="44">
        <v>8343</v>
      </c>
      <c r="AQ28" s="44">
        <v>0</v>
      </c>
      <c r="AR28" s="24">
        <f t="shared" si="8"/>
        <v>19200</v>
      </c>
      <c r="AS28" s="43">
        <v>0</v>
      </c>
      <c r="AT28" s="44">
        <v>0</v>
      </c>
      <c r="AU28" s="44">
        <v>0</v>
      </c>
      <c r="AV28" s="24">
        <f t="shared" si="9"/>
        <v>0</v>
      </c>
      <c r="AW28" s="22">
        <f t="shared" si="10"/>
        <v>7303</v>
      </c>
      <c r="AX28" s="23">
        <f t="shared" si="10"/>
        <v>11064</v>
      </c>
      <c r="AY28" s="23">
        <f t="shared" si="10"/>
        <v>0</v>
      </c>
      <c r="AZ28" s="24">
        <f t="shared" si="11"/>
        <v>29431</v>
      </c>
      <c r="BA28" s="46">
        <v>78</v>
      </c>
      <c r="BB28" s="44">
        <v>118</v>
      </c>
      <c r="BC28" s="44">
        <v>0</v>
      </c>
      <c r="BD28" s="44">
        <v>2</v>
      </c>
      <c r="BE28" s="44">
        <v>0</v>
      </c>
      <c r="BF28" s="44">
        <v>0</v>
      </c>
      <c r="BG28" s="23">
        <f t="shared" si="12"/>
        <v>630</v>
      </c>
      <c r="BH28" s="45">
        <v>430</v>
      </c>
    </row>
    <row r="29" spans="1:60" x14ac:dyDescent="0.25">
      <c r="A29" s="41">
        <v>44470</v>
      </c>
      <c r="B29" s="42">
        <v>2021</v>
      </c>
      <c r="C29" s="43">
        <v>7829</v>
      </c>
      <c r="D29" s="44">
        <v>10120</v>
      </c>
      <c r="E29" s="45">
        <v>0</v>
      </c>
      <c r="F29" s="43">
        <v>29</v>
      </c>
      <c r="G29" s="44">
        <v>134</v>
      </c>
      <c r="H29" s="45">
        <v>0</v>
      </c>
      <c r="I29" s="43">
        <v>1095</v>
      </c>
      <c r="J29" s="44">
        <v>725</v>
      </c>
      <c r="K29" s="45"/>
      <c r="L29" s="43">
        <v>0</v>
      </c>
      <c r="M29" s="44">
        <v>0</v>
      </c>
      <c r="N29" s="45">
        <v>0</v>
      </c>
      <c r="O29" s="43">
        <v>72</v>
      </c>
      <c r="P29" s="44">
        <v>1324</v>
      </c>
      <c r="Q29" s="45">
        <v>0</v>
      </c>
      <c r="R29" s="43">
        <v>77</v>
      </c>
      <c r="S29" s="44">
        <v>349</v>
      </c>
      <c r="T29" s="45">
        <v>0</v>
      </c>
      <c r="U29" s="22">
        <f t="shared" si="13"/>
        <v>9102</v>
      </c>
      <c r="V29" s="23">
        <f t="shared" si="0"/>
        <v>12652</v>
      </c>
      <c r="W29" s="23">
        <f t="shared" si="1"/>
        <v>0</v>
      </c>
      <c r="X29" s="24">
        <f t="shared" si="2"/>
        <v>34406</v>
      </c>
      <c r="Y29" s="43">
        <v>0</v>
      </c>
      <c r="Z29" s="44">
        <v>8</v>
      </c>
      <c r="AA29" s="44">
        <v>0</v>
      </c>
      <c r="AB29" s="24">
        <f t="shared" si="3"/>
        <v>16</v>
      </c>
      <c r="AC29" s="43">
        <v>0</v>
      </c>
      <c r="AD29" s="44">
        <v>2</v>
      </c>
      <c r="AE29" s="44">
        <v>0</v>
      </c>
      <c r="AF29" s="24">
        <f t="shared" si="4"/>
        <v>4</v>
      </c>
      <c r="AG29" s="22">
        <f t="shared" si="5"/>
        <v>9102</v>
      </c>
      <c r="AH29" s="23">
        <f t="shared" si="5"/>
        <v>12662</v>
      </c>
      <c r="AI29" s="23">
        <f t="shared" si="5"/>
        <v>0</v>
      </c>
      <c r="AJ29" s="24">
        <f t="shared" si="6"/>
        <v>34426</v>
      </c>
      <c r="AK29" s="43">
        <v>4508</v>
      </c>
      <c r="AL29" s="44">
        <v>3178</v>
      </c>
      <c r="AM29" s="44">
        <v>0</v>
      </c>
      <c r="AN29" s="24">
        <f t="shared" si="7"/>
        <v>10864</v>
      </c>
      <c r="AO29" s="43">
        <v>4168</v>
      </c>
      <c r="AP29" s="44">
        <v>8515</v>
      </c>
      <c r="AQ29" s="44">
        <v>0</v>
      </c>
      <c r="AR29" s="24">
        <f t="shared" si="8"/>
        <v>21198</v>
      </c>
      <c r="AS29" s="43">
        <v>0</v>
      </c>
      <c r="AT29" s="44">
        <v>4</v>
      </c>
      <c r="AU29" s="44">
        <v>0</v>
      </c>
      <c r="AV29" s="24">
        <f t="shared" si="9"/>
        <v>8</v>
      </c>
      <c r="AW29" s="22">
        <f t="shared" si="10"/>
        <v>8676</v>
      </c>
      <c r="AX29" s="23">
        <f t="shared" si="10"/>
        <v>11697</v>
      </c>
      <c r="AY29" s="23">
        <f t="shared" si="10"/>
        <v>0</v>
      </c>
      <c r="AZ29" s="24">
        <f t="shared" si="11"/>
        <v>32070</v>
      </c>
      <c r="BA29" s="46">
        <v>76</v>
      </c>
      <c r="BB29" s="44">
        <v>70</v>
      </c>
      <c r="BC29" s="44">
        <v>0</v>
      </c>
      <c r="BD29" s="44">
        <v>1</v>
      </c>
      <c r="BE29" s="44">
        <v>0</v>
      </c>
      <c r="BF29" s="44">
        <v>0</v>
      </c>
      <c r="BG29" s="23">
        <f t="shared" si="12"/>
        <v>433</v>
      </c>
      <c r="BH29" s="45">
        <v>411</v>
      </c>
    </row>
    <row r="30" spans="1:60" x14ac:dyDescent="0.25">
      <c r="A30" s="41">
        <v>44501</v>
      </c>
      <c r="B30" s="42">
        <v>2021</v>
      </c>
      <c r="C30" s="43">
        <v>8027</v>
      </c>
      <c r="D30" s="44">
        <v>8872</v>
      </c>
      <c r="E30" s="45">
        <v>0</v>
      </c>
      <c r="F30" s="43">
        <v>17</v>
      </c>
      <c r="G30" s="44">
        <v>98</v>
      </c>
      <c r="H30" s="45">
        <v>0</v>
      </c>
      <c r="I30" s="43">
        <v>870</v>
      </c>
      <c r="J30" s="44">
        <v>716</v>
      </c>
      <c r="K30" s="45"/>
      <c r="L30" s="43">
        <v>0</v>
      </c>
      <c r="M30" s="44">
        <v>0</v>
      </c>
      <c r="N30" s="45">
        <v>0</v>
      </c>
      <c r="O30" s="43">
        <v>68</v>
      </c>
      <c r="P30" s="44">
        <v>1609</v>
      </c>
      <c r="Q30" s="45">
        <v>0</v>
      </c>
      <c r="R30" s="43">
        <v>46</v>
      </c>
      <c r="S30" s="44">
        <v>202</v>
      </c>
      <c r="T30" s="45">
        <v>0</v>
      </c>
      <c r="U30" s="22">
        <f t="shared" si="13"/>
        <v>9028</v>
      </c>
      <c r="V30" s="23">
        <f t="shared" si="0"/>
        <v>11497</v>
      </c>
      <c r="W30" s="23">
        <f t="shared" si="1"/>
        <v>0</v>
      </c>
      <c r="X30" s="24">
        <f t="shared" si="2"/>
        <v>32022</v>
      </c>
      <c r="Y30" s="43">
        <v>4</v>
      </c>
      <c r="Z30" s="44">
        <v>8</v>
      </c>
      <c r="AA30" s="44">
        <v>0</v>
      </c>
      <c r="AB30" s="24">
        <f t="shared" si="3"/>
        <v>20</v>
      </c>
      <c r="AC30" s="43">
        <v>8</v>
      </c>
      <c r="AD30" s="44">
        <v>0</v>
      </c>
      <c r="AE30" s="44">
        <v>0</v>
      </c>
      <c r="AF30" s="24">
        <f t="shared" si="4"/>
        <v>8</v>
      </c>
      <c r="AG30" s="22">
        <f t="shared" si="5"/>
        <v>9040</v>
      </c>
      <c r="AH30" s="23">
        <f t="shared" si="5"/>
        <v>11505</v>
      </c>
      <c r="AI30" s="23">
        <f t="shared" si="5"/>
        <v>0</v>
      </c>
      <c r="AJ30" s="24">
        <f t="shared" si="6"/>
        <v>32050</v>
      </c>
      <c r="AK30" s="43">
        <v>5288</v>
      </c>
      <c r="AL30" s="44">
        <v>2820</v>
      </c>
      <c r="AM30" s="44">
        <v>0</v>
      </c>
      <c r="AN30" s="24">
        <f t="shared" si="7"/>
        <v>10928</v>
      </c>
      <c r="AO30" s="43">
        <v>3594</v>
      </c>
      <c r="AP30" s="44">
        <v>8675</v>
      </c>
      <c r="AQ30" s="44">
        <v>0</v>
      </c>
      <c r="AR30" s="24">
        <f t="shared" si="8"/>
        <v>20944</v>
      </c>
      <c r="AS30" s="43">
        <v>8</v>
      </c>
      <c r="AT30" s="44">
        <v>2</v>
      </c>
      <c r="AU30" s="44">
        <v>0</v>
      </c>
      <c r="AV30" s="24">
        <f t="shared" si="9"/>
        <v>12</v>
      </c>
      <c r="AW30" s="22">
        <f t="shared" si="10"/>
        <v>8890</v>
      </c>
      <c r="AX30" s="23">
        <f t="shared" si="10"/>
        <v>11497</v>
      </c>
      <c r="AY30" s="23">
        <f t="shared" si="10"/>
        <v>0</v>
      </c>
      <c r="AZ30" s="24">
        <f t="shared" si="11"/>
        <v>31884</v>
      </c>
      <c r="BA30" s="46">
        <v>79</v>
      </c>
      <c r="BB30" s="44">
        <v>96</v>
      </c>
      <c r="BC30" s="44">
        <v>0</v>
      </c>
      <c r="BD30" s="44">
        <v>0</v>
      </c>
      <c r="BE30" s="44">
        <v>7</v>
      </c>
      <c r="BF30" s="44">
        <v>0</v>
      </c>
      <c r="BG30" s="23">
        <f t="shared" si="12"/>
        <v>556</v>
      </c>
      <c r="BH30" s="45">
        <v>446</v>
      </c>
    </row>
    <row r="31" spans="1:60" ht="15.75" thickBot="1" x14ac:dyDescent="0.3">
      <c r="A31" s="47">
        <v>44531</v>
      </c>
      <c r="B31" s="48">
        <v>2021</v>
      </c>
      <c r="C31" s="49">
        <v>8651</v>
      </c>
      <c r="D31" s="50">
        <v>9497</v>
      </c>
      <c r="E31" s="51">
        <v>0</v>
      </c>
      <c r="F31" s="49">
        <v>37</v>
      </c>
      <c r="G31" s="50">
        <v>122</v>
      </c>
      <c r="H31" s="51">
        <v>0</v>
      </c>
      <c r="I31" s="49">
        <v>689</v>
      </c>
      <c r="J31" s="50">
        <v>1010</v>
      </c>
      <c r="K31" s="51"/>
      <c r="L31" s="49">
        <v>0</v>
      </c>
      <c r="M31" s="50">
        <v>0</v>
      </c>
      <c r="N31" s="51">
        <v>0</v>
      </c>
      <c r="O31" s="49">
        <v>57</v>
      </c>
      <c r="P31" s="50">
        <v>1370</v>
      </c>
      <c r="Q31" s="51">
        <v>0</v>
      </c>
      <c r="R31" s="49">
        <v>174</v>
      </c>
      <c r="S31" s="50">
        <v>229</v>
      </c>
      <c r="T31" s="51">
        <v>0</v>
      </c>
      <c r="U31" s="31">
        <f t="shared" si="13"/>
        <v>9608</v>
      </c>
      <c r="V31" s="32">
        <f t="shared" si="0"/>
        <v>12228</v>
      </c>
      <c r="W31" s="32">
        <f t="shared" si="1"/>
        <v>0</v>
      </c>
      <c r="X31" s="33">
        <f t="shared" si="2"/>
        <v>34064</v>
      </c>
      <c r="Y31" s="49">
        <v>0</v>
      </c>
      <c r="Z31" s="50">
        <v>3</v>
      </c>
      <c r="AA31" s="50">
        <v>0</v>
      </c>
      <c r="AB31" s="33">
        <f t="shared" si="3"/>
        <v>6</v>
      </c>
      <c r="AC31" s="49">
        <v>0</v>
      </c>
      <c r="AD31" s="50">
        <v>4</v>
      </c>
      <c r="AE31" s="50">
        <v>0</v>
      </c>
      <c r="AF31" s="33">
        <f t="shared" si="4"/>
        <v>8</v>
      </c>
      <c r="AG31" s="31">
        <f t="shared" si="5"/>
        <v>9608</v>
      </c>
      <c r="AH31" s="32">
        <f t="shared" si="5"/>
        <v>12235</v>
      </c>
      <c r="AI31" s="32">
        <f t="shared" si="5"/>
        <v>0</v>
      </c>
      <c r="AJ31" s="33">
        <f t="shared" si="6"/>
        <v>34078</v>
      </c>
      <c r="AK31" s="49">
        <v>5570</v>
      </c>
      <c r="AL31" s="50">
        <v>2471</v>
      </c>
      <c r="AM31" s="50">
        <v>0</v>
      </c>
      <c r="AN31" s="33">
        <f t="shared" si="7"/>
        <v>10512</v>
      </c>
      <c r="AO31" s="49">
        <v>3777</v>
      </c>
      <c r="AP31" s="50">
        <v>9772</v>
      </c>
      <c r="AQ31" s="50">
        <v>0</v>
      </c>
      <c r="AR31" s="33">
        <f t="shared" si="8"/>
        <v>23321</v>
      </c>
      <c r="AS31" s="49">
        <v>0</v>
      </c>
      <c r="AT31" s="50">
        <v>0</v>
      </c>
      <c r="AU31" s="50">
        <v>0</v>
      </c>
      <c r="AV31" s="33">
        <f t="shared" si="9"/>
        <v>0</v>
      </c>
      <c r="AW31" s="31">
        <f t="shared" si="10"/>
        <v>9347</v>
      </c>
      <c r="AX31" s="32">
        <f t="shared" si="10"/>
        <v>12243</v>
      </c>
      <c r="AY31" s="32">
        <f t="shared" si="10"/>
        <v>0</v>
      </c>
      <c r="AZ31" s="33">
        <f t="shared" si="11"/>
        <v>33833</v>
      </c>
      <c r="BA31" s="52">
        <v>83</v>
      </c>
      <c r="BB31" s="50">
        <v>90</v>
      </c>
      <c r="BC31" s="50">
        <v>0</v>
      </c>
      <c r="BD31" s="50">
        <v>0</v>
      </c>
      <c r="BE31" s="50">
        <v>0</v>
      </c>
      <c r="BF31" s="50">
        <v>0</v>
      </c>
      <c r="BG31" s="32">
        <f t="shared" si="12"/>
        <v>526</v>
      </c>
      <c r="BH31" s="51">
        <v>412</v>
      </c>
    </row>
    <row r="32" spans="1:60" x14ac:dyDescent="0.25">
      <c r="A32" s="8">
        <v>44562</v>
      </c>
      <c r="B32" s="9">
        <v>2022</v>
      </c>
      <c r="C32" s="10">
        <v>7500</v>
      </c>
      <c r="D32" s="11">
        <v>11332</v>
      </c>
      <c r="E32" s="12">
        <v>48</v>
      </c>
      <c r="F32" s="10">
        <v>24</v>
      </c>
      <c r="G32" s="11">
        <v>137</v>
      </c>
      <c r="H32" s="12">
        <v>0</v>
      </c>
      <c r="I32" s="10">
        <v>1203</v>
      </c>
      <c r="J32" s="11">
        <v>1014</v>
      </c>
      <c r="K32" s="12">
        <v>4</v>
      </c>
      <c r="L32" s="10">
        <v>2</v>
      </c>
      <c r="M32" s="11">
        <v>68</v>
      </c>
      <c r="N32" s="12">
        <v>1</v>
      </c>
      <c r="O32" s="10">
        <v>60</v>
      </c>
      <c r="P32" s="11">
        <v>1071</v>
      </c>
      <c r="Q32" s="12">
        <v>0</v>
      </c>
      <c r="R32" s="10">
        <v>123</v>
      </c>
      <c r="S32" s="11">
        <v>339</v>
      </c>
      <c r="T32" s="12">
        <v>0</v>
      </c>
      <c r="U32" s="13">
        <f t="shared" si="13"/>
        <v>8912</v>
      </c>
      <c r="V32" s="14">
        <f t="shared" si="0"/>
        <v>13961</v>
      </c>
      <c r="W32" s="14">
        <f t="shared" si="1"/>
        <v>53</v>
      </c>
      <c r="X32" s="15">
        <f t="shared" si="2"/>
        <v>36953.25</v>
      </c>
      <c r="Y32" s="10">
        <v>0</v>
      </c>
      <c r="Z32" s="11">
        <v>7</v>
      </c>
      <c r="AA32" s="11">
        <v>0</v>
      </c>
      <c r="AB32" s="15">
        <f t="shared" si="3"/>
        <v>14</v>
      </c>
      <c r="AC32" s="10">
        <v>0</v>
      </c>
      <c r="AD32" s="11">
        <v>0</v>
      </c>
      <c r="AE32" s="11">
        <v>0</v>
      </c>
      <c r="AF32" s="15">
        <f t="shared" si="4"/>
        <v>0</v>
      </c>
      <c r="AG32" s="13">
        <f t="shared" si="5"/>
        <v>8912</v>
      </c>
      <c r="AH32" s="14">
        <f t="shared" si="5"/>
        <v>13968</v>
      </c>
      <c r="AI32" s="14">
        <f t="shared" si="5"/>
        <v>53</v>
      </c>
      <c r="AJ32" s="15">
        <f t="shared" si="6"/>
        <v>36967.25</v>
      </c>
      <c r="AK32" s="10">
        <v>4018</v>
      </c>
      <c r="AL32" s="11">
        <v>2741</v>
      </c>
      <c r="AM32" s="11">
        <v>9</v>
      </c>
      <c r="AN32" s="15">
        <f t="shared" si="7"/>
        <v>9520.25</v>
      </c>
      <c r="AO32" s="10">
        <v>5999</v>
      </c>
      <c r="AP32" s="11">
        <v>8852</v>
      </c>
      <c r="AQ32" s="11">
        <v>34</v>
      </c>
      <c r="AR32" s="15">
        <f t="shared" si="8"/>
        <v>23779.5</v>
      </c>
      <c r="AS32" s="10">
        <v>0</v>
      </c>
      <c r="AT32" s="11">
        <v>4</v>
      </c>
      <c r="AU32" s="11">
        <v>0</v>
      </c>
      <c r="AV32" s="15">
        <f t="shared" si="9"/>
        <v>8</v>
      </c>
      <c r="AW32" s="13">
        <f t="shared" si="10"/>
        <v>10017</v>
      </c>
      <c r="AX32" s="14">
        <f t="shared" si="10"/>
        <v>11597</v>
      </c>
      <c r="AY32" s="14">
        <f t="shared" si="10"/>
        <v>43</v>
      </c>
      <c r="AZ32" s="15">
        <f t="shared" si="11"/>
        <v>33307.75</v>
      </c>
      <c r="BA32" s="16">
        <v>75</v>
      </c>
      <c r="BB32" s="11">
        <v>116</v>
      </c>
      <c r="BC32" s="11">
        <v>0</v>
      </c>
      <c r="BD32" s="11">
        <v>2</v>
      </c>
      <c r="BE32" s="11">
        <v>0</v>
      </c>
      <c r="BF32" s="11">
        <v>0</v>
      </c>
      <c r="BG32" s="14">
        <f t="shared" si="12"/>
        <v>616</v>
      </c>
      <c r="BH32" s="12">
        <v>474</v>
      </c>
    </row>
    <row r="33" spans="1:60" x14ac:dyDescent="0.25">
      <c r="A33" s="17">
        <v>44593</v>
      </c>
      <c r="B33" s="18">
        <v>2022</v>
      </c>
      <c r="C33" s="19">
        <v>7249</v>
      </c>
      <c r="D33" s="20">
        <v>10149</v>
      </c>
      <c r="E33" s="21">
        <v>39</v>
      </c>
      <c r="F33" s="19">
        <v>17</v>
      </c>
      <c r="G33" s="20">
        <v>130</v>
      </c>
      <c r="H33" s="21">
        <v>0</v>
      </c>
      <c r="I33" s="19">
        <v>980</v>
      </c>
      <c r="J33" s="20">
        <v>975</v>
      </c>
      <c r="K33" s="21">
        <v>13</v>
      </c>
      <c r="L33" s="19">
        <v>1</v>
      </c>
      <c r="M33" s="20">
        <v>48</v>
      </c>
      <c r="N33" s="21">
        <v>0</v>
      </c>
      <c r="O33" s="19">
        <v>47</v>
      </c>
      <c r="P33" s="20">
        <v>1236</v>
      </c>
      <c r="Q33" s="21">
        <v>0</v>
      </c>
      <c r="R33" s="19">
        <v>50</v>
      </c>
      <c r="S33" s="20">
        <v>234</v>
      </c>
      <c r="T33" s="21">
        <v>0</v>
      </c>
      <c r="U33" s="22">
        <f t="shared" si="13"/>
        <v>8344</v>
      </c>
      <c r="V33" s="23">
        <f t="shared" si="0"/>
        <v>12772</v>
      </c>
      <c r="W33" s="23">
        <f t="shared" si="1"/>
        <v>52</v>
      </c>
      <c r="X33" s="24">
        <f t="shared" si="2"/>
        <v>34005</v>
      </c>
      <c r="Y33" s="19">
        <v>0</v>
      </c>
      <c r="Z33" s="20">
        <v>0</v>
      </c>
      <c r="AA33" s="20">
        <v>0</v>
      </c>
      <c r="AB33" s="24">
        <f t="shared" si="3"/>
        <v>0</v>
      </c>
      <c r="AC33" s="19">
        <v>0</v>
      </c>
      <c r="AD33" s="20">
        <v>0</v>
      </c>
      <c r="AE33" s="20">
        <v>0</v>
      </c>
      <c r="AF33" s="24">
        <f t="shared" si="4"/>
        <v>0</v>
      </c>
      <c r="AG33" s="22">
        <f t="shared" si="5"/>
        <v>8344</v>
      </c>
      <c r="AH33" s="23">
        <f t="shared" si="5"/>
        <v>12772</v>
      </c>
      <c r="AI33" s="23">
        <f t="shared" si="5"/>
        <v>52</v>
      </c>
      <c r="AJ33" s="24">
        <f t="shared" si="6"/>
        <v>34005</v>
      </c>
      <c r="AK33" s="19">
        <v>4534</v>
      </c>
      <c r="AL33" s="20">
        <v>3187</v>
      </c>
      <c r="AM33" s="20">
        <v>30</v>
      </c>
      <c r="AN33" s="24">
        <f t="shared" si="7"/>
        <v>10975.5</v>
      </c>
      <c r="AO33" s="19">
        <v>3782</v>
      </c>
      <c r="AP33" s="20">
        <v>9687</v>
      </c>
      <c r="AQ33" s="20">
        <v>37</v>
      </c>
      <c r="AR33" s="24">
        <f t="shared" si="8"/>
        <v>23239.25</v>
      </c>
      <c r="AS33" s="19">
        <v>0</v>
      </c>
      <c r="AT33" s="20">
        <v>0</v>
      </c>
      <c r="AU33" s="20">
        <v>0</v>
      </c>
      <c r="AV33" s="24">
        <f t="shared" si="9"/>
        <v>0</v>
      </c>
      <c r="AW33" s="22">
        <f t="shared" si="10"/>
        <v>8316</v>
      </c>
      <c r="AX33" s="23">
        <f t="shared" si="10"/>
        <v>12874</v>
      </c>
      <c r="AY33" s="23">
        <f t="shared" si="10"/>
        <v>67</v>
      </c>
      <c r="AZ33" s="24">
        <f t="shared" si="11"/>
        <v>34214.75</v>
      </c>
      <c r="BA33" s="25">
        <v>105</v>
      </c>
      <c r="BB33" s="20">
        <v>193</v>
      </c>
      <c r="BC33" s="20">
        <v>0</v>
      </c>
      <c r="BD33" s="20">
        <v>2</v>
      </c>
      <c r="BE33" s="20">
        <v>0</v>
      </c>
      <c r="BF33" s="20">
        <v>0</v>
      </c>
      <c r="BG33" s="23">
        <f t="shared" si="12"/>
        <v>984</v>
      </c>
      <c r="BH33" s="21">
        <v>442</v>
      </c>
    </row>
    <row r="34" spans="1:60" x14ac:dyDescent="0.25">
      <c r="A34" s="17">
        <v>44621</v>
      </c>
      <c r="B34" s="18">
        <v>2022</v>
      </c>
      <c r="C34" s="19">
        <v>6768</v>
      </c>
      <c r="D34" s="20">
        <v>8808</v>
      </c>
      <c r="E34" s="21">
        <v>35</v>
      </c>
      <c r="F34" s="19">
        <v>23</v>
      </c>
      <c r="G34" s="20">
        <v>117</v>
      </c>
      <c r="H34" s="21">
        <v>1</v>
      </c>
      <c r="I34" s="19">
        <v>1182</v>
      </c>
      <c r="J34" s="20">
        <v>999</v>
      </c>
      <c r="K34" s="21">
        <v>12</v>
      </c>
      <c r="L34" s="19">
        <v>1</v>
      </c>
      <c r="M34" s="20">
        <v>22</v>
      </c>
      <c r="N34" s="21">
        <v>0</v>
      </c>
      <c r="O34" s="19">
        <v>43</v>
      </c>
      <c r="P34" s="20">
        <v>1162</v>
      </c>
      <c r="Q34" s="21">
        <v>0</v>
      </c>
      <c r="R34" s="19">
        <v>108</v>
      </c>
      <c r="S34" s="20">
        <v>158</v>
      </c>
      <c r="T34" s="21">
        <v>0</v>
      </c>
      <c r="U34" s="22">
        <f t="shared" si="13"/>
        <v>8125</v>
      </c>
      <c r="V34" s="23">
        <f t="shared" si="0"/>
        <v>11266</v>
      </c>
      <c r="W34" s="23">
        <f t="shared" si="1"/>
        <v>48</v>
      </c>
      <c r="X34" s="24">
        <f t="shared" si="2"/>
        <v>30765</v>
      </c>
      <c r="Y34" s="19">
        <v>0</v>
      </c>
      <c r="Z34" s="20">
        <v>2</v>
      </c>
      <c r="AA34" s="20">
        <v>0</v>
      </c>
      <c r="AB34" s="24">
        <f t="shared" si="3"/>
        <v>4</v>
      </c>
      <c r="AC34" s="19">
        <v>0</v>
      </c>
      <c r="AD34" s="20">
        <v>0</v>
      </c>
      <c r="AE34" s="20">
        <v>0</v>
      </c>
      <c r="AF34" s="24">
        <f t="shared" si="4"/>
        <v>0</v>
      </c>
      <c r="AG34" s="22">
        <f t="shared" si="5"/>
        <v>8125</v>
      </c>
      <c r="AH34" s="23">
        <f t="shared" si="5"/>
        <v>11268</v>
      </c>
      <c r="AI34" s="23">
        <f t="shared" si="5"/>
        <v>48</v>
      </c>
      <c r="AJ34" s="24">
        <f t="shared" si="6"/>
        <v>30769</v>
      </c>
      <c r="AK34" s="19">
        <v>5147</v>
      </c>
      <c r="AL34" s="20">
        <v>2963</v>
      </c>
      <c r="AM34" s="20">
        <v>11</v>
      </c>
      <c r="AN34" s="24">
        <f t="shared" si="7"/>
        <v>11097.75</v>
      </c>
      <c r="AO34" s="19">
        <v>3540</v>
      </c>
      <c r="AP34" s="20">
        <v>7724</v>
      </c>
      <c r="AQ34" s="20">
        <v>39</v>
      </c>
      <c r="AR34" s="24">
        <f t="shared" si="8"/>
        <v>19075.75</v>
      </c>
      <c r="AS34" s="19">
        <v>0</v>
      </c>
      <c r="AT34" s="20">
        <v>0</v>
      </c>
      <c r="AU34" s="20">
        <v>0</v>
      </c>
      <c r="AV34" s="24">
        <f t="shared" si="9"/>
        <v>0</v>
      </c>
      <c r="AW34" s="22">
        <f t="shared" si="10"/>
        <v>8687</v>
      </c>
      <c r="AX34" s="23">
        <f t="shared" si="10"/>
        <v>10687</v>
      </c>
      <c r="AY34" s="23">
        <f t="shared" si="10"/>
        <v>50</v>
      </c>
      <c r="AZ34" s="24">
        <f t="shared" si="11"/>
        <v>30173.5</v>
      </c>
      <c r="BA34" s="25">
        <v>102</v>
      </c>
      <c r="BB34" s="20">
        <v>187</v>
      </c>
      <c r="BC34" s="20">
        <v>0</v>
      </c>
      <c r="BD34" s="20">
        <v>1</v>
      </c>
      <c r="BE34" s="20">
        <v>0</v>
      </c>
      <c r="BF34" s="20">
        <v>0</v>
      </c>
      <c r="BG34" s="23">
        <f t="shared" si="12"/>
        <v>953</v>
      </c>
      <c r="BH34" s="21">
        <v>384</v>
      </c>
    </row>
    <row r="35" spans="1:60" x14ac:dyDescent="0.25">
      <c r="A35" s="17">
        <v>44652</v>
      </c>
      <c r="B35" s="18">
        <v>2022</v>
      </c>
      <c r="C35" s="19">
        <v>8737</v>
      </c>
      <c r="D35" s="20">
        <v>12005</v>
      </c>
      <c r="E35" s="21">
        <v>41</v>
      </c>
      <c r="F35" s="19">
        <v>20</v>
      </c>
      <c r="G35" s="20">
        <v>142</v>
      </c>
      <c r="H35" s="21">
        <v>0</v>
      </c>
      <c r="I35" s="19">
        <v>999</v>
      </c>
      <c r="J35" s="20">
        <v>1346</v>
      </c>
      <c r="K35" s="21">
        <v>5</v>
      </c>
      <c r="L35" s="19">
        <v>2</v>
      </c>
      <c r="M35" s="20">
        <v>44</v>
      </c>
      <c r="N35" s="21">
        <v>0</v>
      </c>
      <c r="O35" s="19">
        <v>58</v>
      </c>
      <c r="P35" s="20">
        <v>1300</v>
      </c>
      <c r="Q35" s="21">
        <v>0</v>
      </c>
      <c r="R35" s="19">
        <v>39</v>
      </c>
      <c r="S35" s="20">
        <v>280</v>
      </c>
      <c r="T35" s="21">
        <v>0</v>
      </c>
      <c r="U35" s="22">
        <f t="shared" si="13"/>
        <v>9855</v>
      </c>
      <c r="V35" s="23">
        <f t="shared" si="0"/>
        <v>15117</v>
      </c>
      <c r="W35" s="23">
        <f t="shared" si="1"/>
        <v>46</v>
      </c>
      <c r="X35" s="24">
        <f t="shared" si="2"/>
        <v>40192.5</v>
      </c>
      <c r="Y35" s="19">
        <v>0</v>
      </c>
      <c r="Z35" s="20">
        <v>0</v>
      </c>
      <c r="AA35" s="20">
        <v>0</v>
      </c>
      <c r="AB35" s="24">
        <f t="shared" si="3"/>
        <v>0</v>
      </c>
      <c r="AC35" s="19">
        <v>0</v>
      </c>
      <c r="AD35" s="20">
        <v>2</v>
      </c>
      <c r="AE35" s="20">
        <v>0</v>
      </c>
      <c r="AF35" s="24">
        <f t="shared" si="4"/>
        <v>4</v>
      </c>
      <c r="AG35" s="22">
        <f t="shared" si="5"/>
        <v>9855</v>
      </c>
      <c r="AH35" s="23">
        <f t="shared" si="5"/>
        <v>15119</v>
      </c>
      <c r="AI35" s="23">
        <f t="shared" si="5"/>
        <v>46</v>
      </c>
      <c r="AJ35" s="24">
        <f t="shared" si="6"/>
        <v>40196.5</v>
      </c>
      <c r="AK35" s="19">
        <v>5024</v>
      </c>
      <c r="AL35" s="20">
        <v>3045</v>
      </c>
      <c r="AM35" s="20">
        <v>3</v>
      </c>
      <c r="AN35" s="24">
        <f t="shared" si="7"/>
        <v>11120.75</v>
      </c>
      <c r="AO35" s="19">
        <v>2808</v>
      </c>
      <c r="AP35" s="20">
        <v>9198</v>
      </c>
      <c r="AQ35" s="20">
        <v>44</v>
      </c>
      <c r="AR35" s="24">
        <f t="shared" si="8"/>
        <v>21303</v>
      </c>
      <c r="AS35" s="19">
        <v>0</v>
      </c>
      <c r="AT35" s="20">
        <v>2</v>
      </c>
      <c r="AU35" s="20">
        <v>0</v>
      </c>
      <c r="AV35" s="24">
        <f t="shared" si="9"/>
        <v>4</v>
      </c>
      <c r="AW35" s="22">
        <f t="shared" si="10"/>
        <v>7832</v>
      </c>
      <c r="AX35" s="23">
        <f t="shared" si="10"/>
        <v>12245</v>
      </c>
      <c r="AY35" s="23">
        <f t="shared" si="10"/>
        <v>47</v>
      </c>
      <c r="AZ35" s="24">
        <f t="shared" si="11"/>
        <v>32427.75</v>
      </c>
      <c r="BA35" s="25">
        <v>130</v>
      </c>
      <c r="BB35" s="20">
        <v>160</v>
      </c>
      <c r="BC35" s="20">
        <v>0</v>
      </c>
      <c r="BD35" s="20">
        <v>2</v>
      </c>
      <c r="BE35" s="20">
        <v>0</v>
      </c>
      <c r="BF35" s="20">
        <v>0</v>
      </c>
      <c r="BG35" s="23">
        <f t="shared" si="12"/>
        <v>902</v>
      </c>
      <c r="BH35" s="21">
        <v>427</v>
      </c>
    </row>
    <row r="36" spans="1:60" x14ac:dyDescent="0.25">
      <c r="A36" s="17">
        <v>44682</v>
      </c>
      <c r="B36" s="18">
        <v>2022</v>
      </c>
      <c r="C36" s="19">
        <v>7324</v>
      </c>
      <c r="D36" s="20">
        <v>10778</v>
      </c>
      <c r="E36" s="21">
        <v>36</v>
      </c>
      <c r="F36" s="19">
        <v>21</v>
      </c>
      <c r="G36" s="20">
        <v>109</v>
      </c>
      <c r="H36" s="21">
        <v>0</v>
      </c>
      <c r="I36" s="19">
        <v>1585</v>
      </c>
      <c r="J36" s="20">
        <v>1252</v>
      </c>
      <c r="K36" s="21">
        <v>8</v>
      </c>
      <c r="L36" s="19">
        <v>2</v>
      </c>
      <c r="M36" s="20">
        <v>52</v>
      </c>
      <c r="N36" s="21">
        <v>0</v>
      </c>
      <c r="O36" s="19">
        <v>51</v>
      </c>
      <c r="P36" s="20">
        <v>1649</v>
      </c>
      <c r="Q36" s="21">
        <v>0</v>
      </c>
      <c r="R36" s="19">
        <v>82</v>
      </c>
      <c r="S36" s="20">
        <v>282</v>
      </c>
      <c r="T36" s="21">
        <v>0</v>
      </c>
      <c r="U36" s="22">
        <f t="shared" si="13"/>
        <v>9065</v>
      </c>
      <c r="V36" s="23">
        <f t="shared" si="0"/>
        <v>14122</v>
      </c>
      <c r="W36" s="23">
        <f t="shared" si="1"/>
        <v>44</v>
      </c>
      <c r="X36" s="24">
        <f t="shared" si="2"/>
        <v>37408</v>
      </c>
      <c r="Y36" s="19">
        <v>0</v>
      </c>
      <c r="Z36" s="20">
        <v>2</v>
      </c>
      <c r="AA36" s="20">
        <v>0</v>
      </c>
      <c r="AB36" s="24">
        <f t="shared" si="3"/>
        <v>4</v>
      </c>
      <c r="AC36" s="19">
        <v>1</v>
      </c>
      <c r="AD36" s="20">
        <v>0</v>
      </c>
      <c r="AE36" s="20">
        <v>0</v>
      </c>
      <c r="AF36" s="24">
        <f t="shared" si="4"/>
        <v>1</v>
      </c>
      <c r="AG36" s="22">
        <f t="shared" si="5"/>
        <v>9066</v>
      </c>
      <c r="AH36" s="23">
        <f t="shared" si="5"/>
        <v>14124</v>
      </c>
      <c r="AI36" s="23">
        <f t="shared" si="5"/>
        <v>44</v>
      </c>
      <c r="AJ36" s="24">
        <f t="shared" si="6"/>
        <v>37413</v>
      </c>
      <c r="AK36" s="19">
        <v>3685</v>
      </c>
      <c r="AL36" s="20">
        <v>2681</v>
      </c>
      <c r="AM36" s="20">
        <v>9</v>
      </c>
      <c r="AN36" s="24">
        <f t="shared" si="7"/>
        <v>9067.25</v>
      </c>
      <c r="AO36" s="19">
        <v>4076</v>
      </c>
      <c r="AP36" s="20">
        <v>9819</v>
      </c>
      <c r="AQ36" s="20">
        <v>23</v>
      </c>
      <c r="AR36" s="24">
        <f t="shared" si="8"/>
        <v>23765.75</v>
      </c>
      <c r="AS36" s="19">
        <v>0</v>
      </c>
      <c r="AT36" s="20">
        <v>0</v>
      </c>
      <c r="AU36" s="20">
        <v>0</v>
      </c>
      <c r="AV36" s="24">
        <f t="shared" si="9"/>
        <v>0</v>
      </c>
      <c r="AW36" s="22">
        <f t="shared" si="10"/>
        <v>7761</v>
      </c>
      <c r="AX36" s="23">
        <f t="shared" si="10"/>
        <v>12500</v>
      </c>
      <c r="AY36" s="23">
        <f t="shared" si="10"/>
        <v>32</v>
      </c>
      <c r="AZ36" s="24">
        <f t="shared" si="11"/>
        <v>32833</v>
      </c>
      <c r="BA36" s="25">
        <v>87</v>
      </c>
      <c r="BB36" s="20">
        <v>154</v>
      </c>
      <c r="BC36" s="20">
        <v>0</v>
      </c>
      <c r="BD36" s="20">
        <v>0</v>
      </c>
      <c r="BE36" s="20">
        <v>1</v>
      </c>
      <c r="BF36" s="20">
        <v>0</v>
      </c>
      <c r="BG36" s="23">
        <f t="shared" si="12"/>
        <v>792</v>
      </c>
      <c r="BH36" s="21">
        <v>444</v>
      </c>
    </row>
    <row r="37" spans="1:60" x14ac:dyDescent="0.25">
      <c r="A37" s="17">
        <v>44713</v>
      </c>
      <c r="B37" s="18">
        <v>2022</v>
      </c>
      <c r="C37" s="19">
        <v>8229</v>
      </c>
      <c r="D37" s="20">
        <v>11453</v>
      </c>
      <c r="E37" s="21">
        <v>34</v>
      </c>
      <c r="F37" s="19">
        <v>23</v>
      </c>
      <c r="G37" s="20">
        <v>132</v>
      </c>
      <c r="H37" s="21">
        <v>0</v>
      </c>
      <c r="I37" s="19">
        <v>1440</v>
      </c>
      <c r="J37" s="20">
        <v>1410</v>
      </c>
      <c r="K37" s="21">
        <v>15</v>
      </c>
      <c r="L37" s="19">
        <v>1</v>
      </c>
      <c r="M37" s="20">
        <v>48</v>
      </c>
      <c r="N37" s="21">
        <v>0</v>
      </c>
      <c r="O37" s="19">
        <v>46</v>
      </c>
      <c r="P37" s="20">
        <v>1274</v>
      </c>
      <c r="Q37" s="21">
        <v>0</v>
      </c>
      <c r="R37" s="19">
        <v>73</v>
      </c>
      <c r="S37" s="20">
        <v>234</v>
      </c>
      <c r="T37" s="21">
        <v>0</v>
      </c>
      <c r="U37" s="22">
        <f t="shared" si="13"/>
        <v>9812</v>
      </c>
      <c r="V37" s="23">
        <f t="shared" si="0"/>
        <v>14551</v>
      </c>
      <c r="W37" s="23">
        <f t="shared" si="1"/>
        <v>49</v>
      </c>
      <c r="X37" s="24">
        <f t="shared" si="2"/>
        <v>39024.25</v>
      </c>
      <c r="Y37" s="19">
        <v>0</v>
      </c>
      <c r="Z37" s="20">
        <v>0</v>
      </c>
      <c r="AA37" s="20">
        <v>0</v>
      </c>
      <c r="AB37" s="24">
        <f t="shared" si="3"/>
        <v>0</v>
      </c>
      <c r="AC37" s="19">
        <v>2</v>
      </c>
      <c r="AD37" s="20">
        <v>15</v>
      </c>
      <c r="AE37" s="20">
        <v>0</v>
      </c>
      <c r="AF37" s="24">
        <f t="shared" si="4"/>
        <v>32</v>
      </c>
      <c r="AG37" s="22">
        <f t="shared" si="5"/>
        <v>9814</v>
      </c>
      <c r="AH37" s="23">
        <f t="shared" si="5"/>
        <v>14566</v>
      </c>
      <c r="AI37" s="23">
        <f t="shared" si="5"/>
        <v>49</v>
      </c>
      <c r="AJ37" s="24">
        <f t="shared" si="6"/>
        <v>39056.25</v>
      </c>
      <c r="AK37" s="19">
        <v>4582</v>
      </c>
      <c r="AL37" s="20">
        <v>3330</v>
      </c>
      <c r="AM37" s="20">
        <v>12</v>
      </c>
      <c r="AN37" s="24">
        <f t="shared" si="7"/>
        <v>11269</v>
      </c>
      <c r="AO37" s="19">
        <v>5628</v>
      </c>
      <c r="AP37" s="20">
        <v>11558</v>
      </c>
      <c r="AQ37" s="20">
        <v>36</v>
      </c>
      <c r="AR37" s="24">
        <f t="shared" si="8"/>
        <v>28825</v>
      </c>
      <c r="AS37" s="19">
        <v>2</v>
      </c>
      <c r="AT37" s="20">
        <v>15</v>
      </c>
      <c r="AU37" s="20">
        <v>0</v>
      </c>
      <c r="AV37" s="24">
        <f t="shared" si="9"/>
        <v>32</v>
      </c>
      <c r="AW37" s="22">
        <f t="shared" si="10"/>
        <v>10212</v>
      </c>
      <c r="AX37" s="23">
        <f t="shared" si="10"/>
        <v>14903</v>
      </c>
      <c r="AY37" s="23">
        <f t="shared" si="10"/>
        <v>48</v>
      </c>
      <c r="AZ37" s="24">
        <f t="shared" si="11"/>
        <v>40126</v>
      </c>
      <c r="BA37" s="25">
        <v>128</v>
      </c>
      <c r="BB37" s="20">
        <v>137</v>
      </c>
      <c r="BC37" s="20">
        <v>2</v>
      </c>
      <c r="BD37" s="20">
        <v>2</v>
      </c>
      <c r="BE37" s="20">
        <v>3</v>
      </c>
      <c r="BF37" s="20">
        <v>0</v>
      </c>
      <c r="BG37" s="23">
        <f t="shared" si="12"/>
        <v>821</v>
      </c>
      <c r="BH37" s="21">
        <v>531</v>
      </c>
    </row>
    <row r="38" spans="1:60" x14ac:dyDescent="0.25">
      <c r="A38" s="17">
        <v>44743</v>
      </c>
      <c r="B38" s="18">
        <v>2022</v>
      </c>
      <c r="C38" s="19">
        <v>7069</v>
      </c>
      <c r="D38" s="20">
        <v>11337</v>
      </c>
      <c r="E38" s="21">
        <v>28</v>
      </c>
      <c r="F38" s="19">
        <v>20</v>
      </c>
      <c r="G38" s="20">
        <v>129</v>
      </c>
      <c r="H38" s="21">
        <v>0</v>
      </c>
      <c r="I38" s="19">
        <v>899</v>
      </c>
      <c r="J38" s="20">
        <v>1474</v>
      </c>
      <c r="K38" s="21">
        <v>12</v>
      </c>
      <c r="L38" s="19">
        <v>2</v>
      </c>
      <c r="M38" s="20">
        <v>44</v>
      </c>
      <c r="N38" s="21">
        <v>0</v>
      </c>
      <c r="O38" s="19">
        <v>41</v>
      </c>
      <c r="P38" s="20">
        <v>1318</v>
      </c>
      <c r="Q38" s="21">
        <v>0</v>
      </c>
      <c r="R38" s="19">
        <v>91</v>
      </c>
      <c r="S38" s="20">
        <v>196</v>
      </c>
      <c r="T38" s="21">
        <v>0</v>
      </c>
      <c r="U38" s="22">
        <f t="shared" si="13"/>
        <v>8122</v>
      </c>
      <c r="V38" s="23">
        <f t="shared" si="0"/>
        <v>14498</v>
      </c>
      <c r="W38" s="23">
        <f t="shared" si="1"/>
        <v>40</v>
      </c>
      <c r="X38" s="24">
        <f t="shared" si="2"/>
        <v>37208</v>
      </c>
      <c r="Y38" s="19">
        <v>2</v>
      </c>
      <c r="Z38" s="20">
        <v>0</v>
      </c>
      <c r="AA38" s="20">
        <v>0</v>
      </c>
      <c r="AB38" s="24">
        <f t="shared" si="3"/>
        <v>2</v>
      </c>
      <c r="AC38" s="19">
        <v>0</v>
      </c>
      <c r="AD38" s="20">
        <v>0</v>
      </c>
      <c r="AE38" s="20">
        <v>0</v>
      </c>
      <c r="AF38" s="24">
        <f t="shared" si="4"/>
        <v>0</v>
      </c>
      <c r="AG38" s="22">
        <f t="shared" si="5"/>
        <v>8124</v>
      </c>
      <c r="AH38" s="23">
        <f t="shared" si="5"/>
        <v>14498</v>
      </c>
      <c r="AI38" s="23">
        <f t="shared" si="5"/>
        <v>40</v>
      </c>
      <c r="AJ38" s="24">
        <f t="shared" si="6"/>
        <v>37210</v>
      </c>
      <c r="AK38" s="19">
        <v>3046</v>
      </c>
      <c r="AL38" s="20">
        <v>2850</v>
      </c>
      <c r="AM38" s="20">
        <v>20</v>
      </c>
      <c r="AN38" s="24">
        <f t="shared" si="7"/>
        <v>8791</v>
      </c>
      <c r="AO38" s="19">
        <v>5058</v>
      </c>
      <c r="AP38" s="20">
        <v>10350</v>
      </c>
      <c r="AQ38" s="20">
        <v>34</v>
      </c>
      <c r="AR38" s="24">
        <f t="shared" si="8"/>
        <v>25834.5</v>
      </c>
      <c r="AS38" s="19">
        <v>1</v>
      </c>
      <c r="AT38" s="20">
        <v>0</v>
      </c>
      <c r="AU38" s="20">
        <v>0</v>
      </c>
      <c r="AV38" s="24">
        <f t="shared" si="9"/>
        <v>1</v>
      </c>
      <c r="AW38" s="22">
        <f t="shared" si="10"/>
        <v>8105</v>
      </c>
      <c r="AX38" s="23">
        <f t="shared" si="10"/>
        <v>13200</v>
      </c>
      <c r="AY38" s="23">
        <f t="shared" si="10"/>
        <v>54</v>
      </c>
      <c r="AZ38" s="24">
        <f t="shared" si="11"/>
        <v>34626.5</v>
      </c>
      <c r="BA38" s="25">
        <v>116</v>
      </c>
      <c r="BB38" s="20">
        <v>213</v>
      </c>
      <c r="BC38" s="20">
        <v>0</v>
      </c>
      <c r="BD38" s="20">
        <v>8</v>
      </c>
      <c r="BE38" s="20">
        <v>2</v>
      </c>
      <c r="BF38" s="20">
        <v>0</v>
      </c>
      <c r="BG38" s="23">
        <f t="shared" si="12"/>
        <v>1096</v>
      </c>
      <c r="BH38" s="21">
        <v>458</v>
      </c>
    </row>
    <row r="39" spans="1:60" x14ac:dyDescent="0.25">
      <c r="A39" s="17">
        <v>44774</v>
      </c>
      <c r="B39" s="18">
        <v>2022</v>
      </c>
      <c r="C39" s="19">
        <v>9433</v>
      </c>
      <c r="D39" s="20">
        <v>11922</v>
      </c>
      <c r="E39" s="21">
        <v>34</v>
      </c>
      <c r="F39" s="19">
        <v>29</v>
      </c>
      <c r="G39" s="20">
        <v>150</v>
      </c>
      <c r="H39" s="21">
        <v>0</v>
      </c>
      <c r="I39" s="19">
        <v>963</v>
      </c>
      <c r="J39" s="20">
        <v>1291</v>
      </c>
      <c r="K39" s="21">
        <v>27</v>
      </c>
      <c r="L39" s="19">
        <v>1</v>
      </c>
      <c r="M39" s="20">
        <v>31</v>
      </c>
      <c r="N39" s="21">
        <v>0</v>
      </c>
      <c r="O39" s="19">
        <v>67</v>
      </c>
      <c r="P39" s="20">
        <v>1393</v>
      </c>
      <c r="Q39" s="21">
        <v>0</v>
      </c>
      <c r="R39" s="19">
        <v>45</v>
      </c>
      <c r="S39" s="20">
        <v>246</v>
      </c>
      <c r="T39" s="21">
        <v>0</v>
      </c>
      <c r="U39" s="22">
        <f t="shared" si="13"/>
        <v>10538</v>
      </c>
      <c r="V39" s="23">
        <f t="shared" si="0"/>
        <v>15033</v>
      </c>
      <c r="W39" s="23">
        <f t="shared" si="1"/>
        <v>61</v>
      </c>
      <c r="X39" s="24">
        <f>IFERROR(IF(U39="",NA(),SUM(U39+V39*2+W39*2.25)),"")</f>
        <v>40741.25</v>
      </c>
      <c r="Y39" s="19">
        <v>0</v>
      </c>
      <c r="Z39" s="20">
        <v>9</v>
      </c>
      <c r="AA39" s="20">
        <v>0</v>
      </c>
      <c r="AB39" s="24">
        <f t="shared" si="3"/>
        <v>18</v>
      </c>
      <c r="AC39" s="19">
        <v>0</v>
      </c>
      <c r="AD39" s="20">
        <v>0</v>
      </c>
      <c r="AE39" s="20">
        <v>0</v>
      </c>
      <c r="AF39" s="24">
        <f t="shared" si="4"/>
        <v>0</v>
      </c>
      <c r="AG39" s="22">
        <f t="shared" si="5"/>
        <v>10538</v>
      </c>
      <c r="AH39" s="23">
        <f t="shared" si="5"/>
        <v>15042</v>
      </c>
      <c r="AI39" s="23">
        <f t="shared" si="5"/>
        <v>61</v>
      </c>
      <c r="AJ39" s="24">
        <f t="shared" si="6"/>
        <v>40759.25</v>
      </c>
      <c r="AK39" s="19">
        <v>4508</v>
      </c>
      <c r="AL39" s="20">
        <v>2934</v>
      </c>
      <c r="AM39" s="20">
        <v>13</v>
      </c>
      <c r="AN39" s="24">
        <f t="shared" si="7"/>
        <v>10405.25</v>
      </c>
      <c r="AO39" s="19">
        <v>6285</v>
      </c>
      <c r="AP39" s="20">
        <v>12630</v>
      </c>
      <c r="AQ39" s="20">
        <v>37</v>
      </c>
      <c r="AR39" s="24">
        <f t="shared" si="8"/>
        <v>31628.25</v>
      </c>
      <c r="AS39" s="19">
        <v>0</v>
      </c>
      <c r="AT39" s="20">
        <v>0</v>
      </c>
      <c r="AU39" s="20">
        <v>0</v>
      </c>
      <c r="AV39" s="24">
        <f t="shared" si="9"/>
        <v>0</v>
      </c>
      <c r="AW39" s="22">
        <f t="shared" si="10"/>
        <v>10793</v>
      </c>
      <c r="AX39" s="23">
        <f t="shared" si="10"/>
        <v>15564</v>
      </c>
      <c r="AY39" s="23">
        <f t="shared" si="10"/>
        <v>50</v>
      </c>
      <c r="AZ39" s="24">
        <f t="shared" si="11"/>
        <v>42033.5</v>
      </c>
      <c r="BA39" s="25">
        <v>89</v>
      </c>
      <c r="BB39" s="20">
        <v>142</v>
      </c>
      <c r="BC39" s="20">
        <v>0</v>
      </c>
      <c r="BD39" s="20">
        <v>1</v>
      </c>
      <c r="BE39" s="20">
        <v>2</v>
      </c>
      <c r="BF39" s="20">
        <v>0</v>
      </c>
      <c r="BG39" s="23">
        <f t="shared" si="12"/>
        <v>751</v>
      </c>
      <c r="BH39" s="21">
        <v>540</v>
      </c>
    </row>
    <row r="40" spans="1:60" x14ac:dyDescent="0.25">
      <c r="A40" s="17">
        <v>44805</v>
      </c>
      <c r="B40" s="18">
        <v>2022</v>
      </c>
      <c r="C40" s="19">
        <v>9000</v>
      </c>
      <c r="D40" s="20">
        <v>9696</v>
      </c>
      <c r="E40" s="21">
        <v>46</v>
      </c>
      <c r="F40" s="19">
        <v>16</v>
      </c>
      <c r="G40" s="20">
        <v>125</v>
      </c>
      <c r="H40" s="21">
        <v>0</v>
      </c>
      <c r="I40" s="19">
        <v>755</v>
      </c>
      <c r="J40" s="20">
        <v>917</v>
      </c>
      <c r="K40" s="21">
        <v>13</v>
      </c>
      <c r="L40" s="19">
        <v>0</v>
      </c>
      <c r="M40" s="20">
        <v>36</v>
      </c>
      <c r="N40" s="21">
        <v>0</v>
      </c>
      <c r="O40" s="19">
        <v>61</v>
      </c>
      <c r="P40" s="20">
        <v>1126</v>
      </c>
      <c r="Q40" s="21">
        <v>0</v>
      </c>
      <c r="R40" s="19">
        <v>34</v>
      </c>
      <c r="S40" s="20">
        <v>319</v>
      </c>
      <c r="T40" s="21">
        <v>0</v>
      </c>
      <c r="U40" s="22">
        <f t="shared" si="13"/>
        <v>9866</v>
      </c>
      <c r="V40" s="23">
        <f t="shared" si="0"/>
        <v>12219</v>
      </c>
      <c r="W40" s="23">
        <f t="shared" si="1"/>
        <v>59</v>
      </c>
      <c r="X40" s="24">
        <f t="shared" si="2"/>
        <v>34436.75</v>
      </c>
      <c r="Y40" s="19">
        <v>0</v>
      </c>
      <c r="Z40" s="20">
        <v>12</v>
      </c>
      <c r="AA40" s="20">
        <v>0</v>
      </c>
      <c r="AB40" s="24">
        <f t="shared" si="3"/>
        <v>24</v>
      </c>
      <c r="AC40" s="19">
        <v>0</v>
      </c>
      <c r="AD40" s="20">
        <v>0</v>
      </c>
      <c r="AE40" s="20">
        <v>0</v>
      </c>
      <c r="AF40" s="24">
        <f t="shared" si="4"/>
        <v>0</v>
      </c>
      <c r="AG40" s="22">
        <f t="shared" si="5"/>
        <v>9866</v>
      </c>
      <c r="AH40" s="23">
        <f t="shared" si="5"/>
        <v>12231</v>
      </c>
      <c r="AI40" s="23">
        <f t="shared" si="5"/>
        <v>59</v>
      </c>
      <c r="AJ40" s="24">
        <f t="shared" si="6"/>
        <v>34460.75</v>
      </c>
      <c r="AK40" s="19">
        <v>4324</v>
      </c>
      <c r="AL40" s="20">
        <v>3459</v>
      </c>
      <c r="AM40" s="20">
        <v>5</v>
      </c>
      <c r="AN40" s="24">
        <f t="shared" si="7"/>
        <v>11253.25</v>
      </c>
      <c r="AO40" s="19">
        <v>5923</v>
      </c>
      <c r="AP40" s="20">
        <v>9030</v>
      </c>
      <c r="AQ40" s="20">
        <v>40</v>
      </c>
      <c r="AR40" s="24">
        <f t="shared" si="8"/>
        <v>24073</v>
      </c>
      <c r="AS40" s="19">
        <v>0</v>
      </c>
      <c r="AT40" s="20">
        <v>0</v>
      </c>
      <c r="AU40" s="20">
        <v>0</v>
      </c>
      <c r="AV40" s="24">
        <f t="shared" si="9"/>
        <v>0</v>
      </c>
      <c r="AW40" s="22">
        <f t="shared" si="10"/>
        <v>10247</v>
      </c>
      <c r="AX40" s="23">
        <f t="shared" si="10"/>
        <v>12489</v>
      </c>
      <c r="AY40" s="23">
        <f t="shared" si="10"/>
        <v>45</v>
      </c>
      <c r="AZ40" s="24">
        <f t="shared" si="11"/>
        <v>35326.25</v>
      </c>
      <c r="BA40" s="25">
        <v>83</v>
      </c>
      <c r="BB40" s="20">
        <v>160</v>
      </c>
      <c r="BC40" s="20">
        <v>0</v>
      </c>
      <c r="BD40" s="20">
        <v>1</v>
      </c>
      <c r="BE40" s="20">
        <v>1</v>
      </c>
      <c r="BF40" s="20">
        <v>0</v>
      </c>
      <c r="BG40" s="23">
        <f t="shared" si="12"/>
        <v>809</v>
      </c>
      <c r="BH40" s="21">
        <v>453</v>
      </c>
    </row>
    <row r="41" spans="1:60" x14ac:dyDescent="0.25">
      <c r="A41" s="17">
        <v>44835</v>
      </c>
      <c r="B41" s="18">
        <v>2022</v>
      </c>
      <c r="C41" s="19">
        <v>9056</v>
      </c>
      <c r="D41" s="20">
        <v>11576</v>
      </c>
      <c r="E41" s="21">
        <v>76</v>
      </c>
      <c r="F41" s="19">
        <v>25</v>
      </c>
      <c r="G41" s="20">
        <v>162</v>
      </c>
      <c r="H41" s="21">
        <v>0</v>
      </c>
      <c r="I41" s="19">
        <v>815</v>
      </c>
      <c r="J41" s="20">
        <v>1064</v>
      </c>
      <c r="K41" s="21">
        <v>15</v>
      </c>
      <c r="L41" s="19">
        <v>3</v>
      </c>
      <c r="M41" s="20">
        <v>41</v>
      </c>
      <c r="N41" s="21">
        <v>0</v>
      </c>
      <c r="O41" s="19">
        <v>52</v>
      </c>
      <c r="P41" s="20">
        <v>1277</v>
      </c>
      <c r="Q41" s="21">
        <v>0</v>
      </c>
      <c r="R41" s="19">
        <v>68</v>
      </c>
      <c r="S41" s="20">
        <v>336</v>
      </c>
      <c r="T41" s="21">
        <v>1</v>
      </c>
      <c r="U41" s="22">
        <f t="shared" si="13"/>
        <v>10019</v>
      </c>
      <c r="V41" s="23">
        <f t="shared" si="0"/>
        <v>14456</v>
      </c>
      <c r="W41" s="23">
        <f t="shared" si="1"/>
        <v>92</v>
      </c>
      <c r="X41" s="24">
        <f t="shared" si="2"/>
        <v>39138</v>
      </c>
      <c r="Y41" s="19">
        <v>104</v>
      </c>
      <c r="Z41" s="20">
        <v>0</v>
      </c>
      <c r="AA41" s="20">
        <v>0</v>
      </c>
      <c r="AB41" s="24">
        <f t="shared" si="3"/>
        <v>104</v>
      </c>
      <c r="AC41" s="19">
        <v>0</v>
      </c>
      <c r="AD41" s="20">
        <v>0</v>
      </c>
      <c r="AE41" s="20">
        <v>0</v>
      </c>
      <c r="AF41" s="24">
        <f t="shared" si="4"/>
        <v>0</v>
      </c>
      <c r="AG41" s="22">
        <f t="shared" si="5"/>
        <v>10123</v>
      </c>
      <c r="AH41" s="23">
        <f t="shared" si="5"/>
        <v>14456</v>
      </c>
      <c r="AI41" s="23">
        <f t="shared" si="5"/>
        <v>92</v>
      </c>
      <c r="AJ41" s="24">
        <f t="shared" si="6"/>
        <v>39242</v>
      </c>
      <c r="AK41" s="19">
        <v>3803</v>
      </c>
      <c r="AL41" s="20">
        <v>3042</v>
      </c>
      <c r="AM41" s="20">
        <v>36</v>
      </c>
      <c r="AN41" s="24">
        <f t="shared" si="7"/>
        <v>9968</v>
      </c>
      <c r="AO41" s="19">
        <v>5920</v>
      </c>
      <c r="AP41" s="20">
        <v>10606</v>
      </c>
      <c r="AQ41" s="20">
        <v>46</v>
      </c>
      <c r="AR41" s="24">
        <f t="shared" si="8"/>
        <v>27235.5</v>
      </c>
      <c r="AS41" s="19">
        <v>0</v>
      </c>
      <c r="AT41" s="20">
        <v>0</v>
      </c>
      <c r="AU41" s="20">
        <v>0</v>
      </c>
      <c r="AV41" s="24">
        <f t="shared" si="9"/>
        <v>0</v>
      </c>
      <c r="AW41" s="22">
        <f t="shared" si="10"/>
        <v>9723</v>
      </c>
      <c r="AX41" s="23">
        <f t="shared" si="10"/>
        <v>13648</v>
      </c>
      <c r="AY41" s="23">
        <f t="shared" si="10"/>
        <v>82</v>
      </c>
      <c r="AZ41" s="24">
        <f t="shared" si="11"/>
        <v>37203.5</v>
      </c>
      <c r="BA41" s="25">
        <v>81</v>
      </c>
      <c r="BB41" s="20">
        <v>97</v>
      </c>
      <c r="BC41" s="20">
        <v>4</v>
      </c>
      <c r="BD41" s="20">
        <v>0</v>
      </c>
      <c r="BE41" s="20">
        <v>1</v>
      </c>
      <c r="BF41" s="20">
        <v>0</v>
      </c>
      <c r="BG41" s="23">
        <f t="shared" si="12"/>
        <v>570</v>
      </c>
      <c r="BH41" s="21">
        <v>551</v>
      </c>
    </row>
    <row r="42" spans="1:60" x14ac:dyDescent="0.25">
      <c r="A42" s="17">
        <v>44866</v>
      </c>
      <c r="B42" s="18">
        <v>2022</v>
      </c>
      <c r="C42" s="19">
        <v>7047</v>
      </c>
      <c r="D42" s="20">
        <v>9190</v>
      </c>
      <c r="E42" s="21">
        <v>31</v>
      </c>
      <c r="F42" s="19">
        <v>23</v>
      </c>
      <c r="G42" s="20">
        <v>116</v>
      </c>
      <c r="H42" s="21">
        <v>0</v>
      </c>
      <c r="I42" s="19">
        <v>504</v>
      </c>
      <c r="J42" s="20">
        <v>793</v>
      </c>
      <c r="K42" s="21">
        <v>5</v>
      </c>
      <c r="L42" s="19">
        <v>5</v>
      </c>
      <c r="M42" s="20">
        <v>83</v>
      </c>
      <c r="N42" s="21">
        <v>0</v>
      </c>
      <c r="O42" s="19">
        <v>74</v>
      </c>
      <c r="P42" s="20">
        <v>991</v>
      </c>
      <c r="Q42" s="21">
        <v>0</v>
      </c>
      <c r="R42" s="19">
        <v>58</v>
      </c>
      <c r="S42" s="20">
        <v>279</v>
      </c>
      <c r="T42" s="21">
        <v>2</v>
      </c>
      <c r="U42" s="22">
        <f t="shared" si="13"/>
        <v>7711</v>
      </c>
      <c r="V42" s="23">
        <f t="shared" si="0"/>
        <v>11452</v>
      </c>
      <c r="W42" s="23">
        <f t="shared" si="1"/>
        <v>38</v>
      </c>
      <c r="X42" s="24">
        <f t="shared" si="2"/>
        <v>30700.5</v>
      </c>
      <c r="Y42" s="19">
        <v>32</v>
      </c>
      <c r="Z42" s="20">
        <v>0</v>
      </c>
      <c r="AA42" s="20">
        <v>0</v>
      </c>
      <c r="AB42" s="24">
        <f t="shared" si="3"/>
        <v>32</v>
      </c>
      <c r="AC42" s="19">
        <v>0</v>
      </c>
      <c r="AD42" s="20">
        <v>3</v>
      </c>
      <c r="AE42" s="20">
        <v>0</v>
      </c>
      <c r="AF42" s="24">
        <f t="shared" si="4"/>
        <v>6</v>
      </c>
      <c r="AG42" s="22">
        <f t="shared" si="5"/>
        <v>7743</v>
      </c>
      <c r="AH42" s="23">
        <f t="shared" si="5"/>
        <v>11455</v>
      </c>
      <c r="AI42" s="23">
        <f t="shared" si="5"/>
        <v>38</v>
      </c>
      <c r="AJ42" s="24">
        <f t="shared" si="6"/>
        <v>30738.5</v>
      </c>
      <c r="AK42" s="19">
        <v>3942</v>
      </c>
      <c r="AL42" s="20">
        <v>2983</v>
      </c>
      <c r="AM42" s="20">
        <v>20</v>
      </c>
      <c r="AN42" s="24">
        <f t="shared" si="7"/>
        <v>9953</v>
      </c>
      <c r="AO42" s="19">
        <v>5011</v>
      </c>
      <c r="AP42" s="20">
        <v>8867</v>
      </c>
      <c r="AQ42" s="20">
        <v>48</v>
      </c>
      <c r="AR42" s="24">
        <f t="shared" si="8"/>
        <v>22853</v>
      </c>
      <c r="AS42" s="19">
        <v>0</v>
      </c>
      <c r="AT42" s="20">
        <v>3</v>
      </c>
      <c r="AU42" s="20">
        <v>0</v>
      </c>
      <c r="AV42" s="24">
        <f t="shared" si="9"/>
        <v>6</v>
      </c>
      <c r="AW42" s="22">
        <f t="shared" si="10"/>
        <v>8953</v>
      </c>
      <c r="AX42" s="23">
        <f t="shared" si="10"/>
        <v>11853</v>
      </c>
      <c r="AY42" s="23">
        <f t="shared" si="10"/>
        <v>68</v>
      </c>
      <c r="AZ42" s="24">
        <f t="shared" si="11"/>
        <v>32812</v>
      </c>
      <c r="BA42" s="25">
        <v>74</v>
      </c>
      <c r="BB42" s="20">
        <v>122</v>
      </c>
      <c r="BC42" s="20">
        <v>0</v>
      </c>
      <c r="BD42" s="20">
        <v>2</v>
      </c>
      <c r="BE42" s="20">
        <v>0</v>
      </c>
      <c r="BF42" s="20">
        <v>0</v>
      </c>
      <c r="BG42" s="23">
        <f t="shared" si="12"/>
        <v>638</v>
      </c>
      <c r="BH42" s="21">
        <v>398</v>
      </c>
    </row>
    <row r="43" spans="1:60" ht="15.75" thickBot="1" x14ac:dyDescent="0.3">
      <c r="A43" s="26">
        <v>44896</v>
      </c>
      <c r="B43" s="27">
        <v>2022</v>
      </c>
      <c r="C43" s="28">
        <v>8326</v>
      </c>
      <c r="D43" s="29">
        <v>12134</v>
      </c>
      <c r="E43" s="30">
        <v>61</v>
      </c>
      <c r="F43" s="28">
        <v>30</v>
      </c>
      <c r="G43" s="29">
        <v>173</v>
      </c>
      <c r="H43" s="30">
        <v>0</v>
      </c>
      <c r="I43" s="28">
        <v>445</v>
      </c>
      <c r="J43" s="29">
        <v>1115</v>
      </c>
      <c r="K43" s="30">
        <v>7</v>
      </c>
      <c r="L43" s="28">
        <v>5</v>
      </c>
      <c r="M43" s="29">
        <v>108</v>
      </c>
      <c r="N43" s="30">
        <v>0</v>
      </c>
      <c r="O43" s="28">
        <v>30</v>
      </c>
      <c r="P43" s="29">
        <v>1326</v>
      </c>
      <c r="Q43" s="30">
        <v>0</v>
      </c>
      <c r="R43" s="28">
        <v>44</v>
      </c>
      <c r="S43" s="29">
        <v>329</v>
      </c>
      <c r="T43" s="30">
        <v>0</v>
      </c>
      <c r="U43" s="31">
        <f t="shared" si="13"/>
        <v>8880</v>
      </c>
      <c r="V43" s="32">
        <f t="shared" si="0"/>
        <v>15185</v>
      </c>
      <c r="W43" s="32">
        <f t="shared" si="1"/>
        <v>68</v>
      </c>
      <c r="X43" s="53">
        <f t="shared" si="2"/>
        <v>39403</v>
      </c>
      <c r="Y43" s="28">
        <v>28</v>
      </c>
      <c r="Z43" s="29">
        <v>0</v>
      </c>
      <c r="AA43" s="29">
        <v>0</v>
      </c>
      <c r="AB43" s="33">
        <f t="shared" si="3"/>
        <v>28</v>
      </c>
      <c r="AC43" s="28">
        <v>0</v>
      </c>
      <c r="AD43" s="29">
        <v>0</v>
      </c>
      <c r="AE43" s="29">
        <v>0</v>
      </c>
      <c r="AF43" s="33">
        <f t="shared" si="4"/>
        <v>0</v>
      </c>
      <c r="AG43" s="31">
        <f t="shared" si="5"/>
        <v>8908</v>
      </c>
      <c r="AH43" s="32">
        <f t="shared" si="5"/>
        <v>15185</v>
      </c>
      <c r="AI43" s="32">
        <f t="shared" si="5"/>
        <v>68</v>
      </c>
      <c r="AJ43" s="33">
        <f t="shared" si="6"/>
        <v>39431</v>
      </c>
      <c r="AK43" s="28">
        <v>2568</v>
      </c>
      <c r="AL43" s="29">
        <v>2349</v>
      </c>
      <c r="AM43" s="29">
        <v>25</v>
      </c>
      <c r="AN43" s="33">
        <f t="shared" si="7"/>
        <v>7322.25</v>
      </c>
      <c r="AO43" s="28">
        <v>3743</v>
      </c>
      <c r="AP43" s="29">
        <v>8060</v>
      </c>
      <c r="AQ43" s="29">
        <v>16</v>
      </c>
      <c r="AR43" s="33">
        <f t="shared" si="8"/>
        <v>19899</v>
      </c>
      <c r="AS43" s="28">
        <v>0</v>
      </c>
      <c r="AT43" s="29">
        <v>0</v>
      </c>
      <c r="AU43" s="29">
        <v>0</v>
      </c>
      <c r="AV43" s="33">
        <f t="shared" si="9"/>
        <v>0</v>
      </c>
      <c r="AW43" s="31">
        <f t="shared" si="10"/>
        <v>6311</v>
      </c>
      <c r="AX43" s="32">
        <f t="shared" si="10"/>
        <v>10409</v>
      </c>
      <c r="AY43" s="32">
        <f t="shared" si="10"/>
        <v>41</v>
      </c>
      <c r="AZ43" s="33">
        <f t="shared" si="11"/>
        <v>27221.25</v>
      </c>
      <c r="BA43" s="34">
        <v>127</v>
      </c>
      <c r="BB43" s="29">
        <v>183</v>
      </c>
      <c r="BC43" s="29">
        <v>1</v>
      </c>
      <c r="BD43" s="29">
        <v>1</v>
      </c>
      <c r="BE43" s="29">
        <v>0</v>
      </c>
      <c r="BF43" s="29">
        <v>0</v>
      </c>
      <c r="BG43" s="32">
        <f t="shared" si="12"/>
        <v>991.5</v>
      </c>
      <c r="BH43" s="30">
        <v>535</v>
      </c>
    </row>
    <row r="44" spans="1:60" x14ac:dyDescent="0.25">
      <c r="A44" s="35">
        <v>44927</v>
      </c>
      <c r="B44" s="36">
        <v>2023</v>
      </c>
      <c r="C44" s="37">
        <v>8306</v>
      </c>
      <c r="D44" s="38">
        <v>12589</v>
      </c>
      <c r="E44" s="39">
        <v>52</v>
      </c>
      <c r="F44" s="37">
        <v>27</v>
      </c>
      <c r="G44" s="38">
        <v>102</v>
      </c>
      <c r="H44" s="39">
        <v>0</v>
      </c>
      <c r="I44" s="37">
        <v>354</v>
      </c>
      <c r="J44" s="38">
        <v>1120</v>
      </c>
      <c r="K44" s="39">
        <v>10</v>
      </c>
      <c r="L44" s="37">
        <v>1</v>
      </c>
      <c r="M44" s="38">
        <v>89</v>
      </c>
      <c r="N44" s="39">
        <v>0</v>
      </c>
      <c r="O44" s="37">
        <v>40</v>
      </c>
      <c r="P44" s="38">
        <v>1121</v>
      </c>
      <c r="Q44" s="39">
        <v>0</v>
      </c>
      <c r="R44" s="37">
        <v>43</v>
      </c>
      <c r="S44" s="38">
        <v>177</v>
      </c>
      <c r="T44" s="39">
        <v>1</v>
      </c>
      <c r="U44" s="13">
        <f t="shared" si="13"/>
        <v>8771</v>
      </c>
      <c r="V44" s="14">
        <f t="shared" si="0"/>
        <v>15198</v>
      </c>
      <c r="W44" s="14">
        <f t="shared" si="1"/>
        <v>63</v>
      </c>
      <c r="X44" s="15">
        <f t="shared" si="2"/>
        <v>39308.75</v>
      </c>
      <c r="Y44" s="37">
        <v>0</v>
      </c>
      <c r="Z44" s="38">
        <v>0</v>
      </c>
      <c r="AA44" s="38">
        <v>0</v>
      </c>
      <c r="AB44" s="15">
        <f t="shared" si="3"/>
        <v>0</v>
      </c>
      <c r="AC44" s="37">
        <v>1</v>
      </c>
      <c r="AD44" s="38">
        <v>2</v>
      </c>
      <c r="AE44" s="38">
        <v>0</v>
      </c>
      <c r="AF44" s="15">
        <f t="shared" si="4"/>
        <v>5</v>
      </c>
      <c r="AG44" s="13">
        <f t="shared" si="5"/>
        <v>8772</v>
      </c>
      <c r="AH44" s="14">
        <f t="shared" si="5"/>
        <v>15200</v>
      </c>
      <c r="AI44" s="14">
        <f t="shared" si="5"/>
        <v>63</v>
      </c>
      <c r="AJ44" s="15">
        <f t="shared" si="6"/>
        <v>39313.75</v>
      </c>
      <c r="AK44" s="37">
        <v>3996</v>
      </c>
      <c r="AL44" s="38">
        <v>3348</v>
      </c>
      <c r="AM44" s="38">
        <v>25</v>
      </c>
      <c r="AN44" s="15">
        <f t="shared" si="7"/>
        <v>10748.25</v>
      </c>
      <c r="AO44" s="37">
        <v>6541</v>
      </c>
      <c r="AP44" s="38">
        <v>14290</v>
      </c>
      <c r="AQ44" s="38">
        <v>31</v>
      </c>
      <c r="AR44" s="15">
        <f t="shared" si="8"/>
        <v>35190.75</v>
      </c>
      <c r="AS44" s="37">
        <v>0</v>
      </c>
      <c r="AT44" s="38">
        <v>0</v>
      </c>
      <c r="AU44" s="38">
        <v>0</v>
      </c>
      <c r="AV44" s="15">
        <f t="shared" si="9"/>
        <v>0</v>
      </c>
      <c r="AW44" s="13">
        <f t="shared" si="10"/>
        <v>10537</v>
      </c>
      <c r="AX44" s="14">
        <f t="shared" si="10"/>
        <v>17638</v>
      </c>
      <c r="AY44" s="14">
        <f t="shared" si="10"/>
        <v>56</v>
      </c>
      <c r="AZ44" s="15">
        <f t="shared" si="11"/>
        <v>45939</v>
      </c>
      <c r="BA44" s="40">
        <v>85</v>
      </c>
      <c r="BB44" s="38">
        <v>215</v>
      </c>
      <c r="BC44" s="38">
        <v>1</v>
      </c>
      <c r="BD44" s="38">
        <v>3</v>
      </c>
      <c r="BE44" s="38">
        <v>2</v>
      </c>
      <c r="BF44" s="38">
        <v>0</v>
      </c>
      <c r="BG44" s="14">
        <f t="shared" si="12"/>
        <v>1041.5</v>
      </c>
      <c r="BH44" s="39">
        <v>600</v>
      </c>
    </row>
    <row r="45" spans="1:60" x14ac:dyDescent="0.25">
      <c r="A45" s="41">
        <v>44958</v>
      </c>
      <c r="B45" s="42">
        <v>2023</v>
      </c>
      <c r="C45" s="43">
        <v>7322</v>
      </c>
      <c r="D45" s="44">
        <v>12047</v>
      </c>
      <c r="E45" s="45">
        <v>58</v>
      </c>
      <c r="F45" s="43">
        <v>37</v>
      </c>
      <c r="G45" s="44">
        <v>137</v>
      </c>
      <c r="H45" s="45">
        <v>0</v>
      </c>
      <c r="I45" s="43">
        <v>217</v>
      </c>
      <c r="J45" s="44">
        <v>709</v>
      </c>
      <c r="K45" s="45">
        <v>9</v>
      </c>
      <c r="L45" s="43">
        <v>1</v>
      </c>
      <c r="M45" s="44">
        <v>34</v>
      </c>
      <c r="N45" s="45">
        <v>0</v>
      </c>
      <c r="O45" s="43">
        <v>57</v>
      </c>
      <c r="P45" s="44">
        <v>1102</v>
      </c>
      <c r="Q45" s="45">
        <v>0</v>
      </c>
      <c r="R45" s="43">
        <v>17</v>
      </c>
      <c r="S45" s="44">
        <v>274</v>
      </c>
      <c r="T45" s="45">
        <v>0</v>
      </c>
      <c r="U45" s="22">
        <f t="shared" si="13"/>
        <v>7651</v>
      </c>
      <c r="V45" s="23">
        <f t="shared" si="0"/>
        <v>14303</v>
      </c>
      <c r="W45" s="23">
        <f t="shared" si="1"/>
        <v>67</v>
      </c>
      <c r="X45" s="24">
        <f t="shared" si="2"/>
        <v>36407.75</v>
      </c>
      <c r="Y45" s="43">
        <v>246</v>
      </c>
      <c r="Z45" s="44">
        <v>1</v>
      </c>
      <c r="AA45" s="44">
        <v>0</v>
      </c>
      <c r="AB45" s="24">
        <f t="shared" si="3"/>
        <v>248</v>
      </c>
      <c r="AC45" s="43">
        <v>0</v>
      </c>
      <c r="AD45" s="44">
        <v>0</v>
      </c>
      <c r="AE45" s="44">
        <v>0</v>
      </c>
      <c r="AF45" s="24">
        <f t="shared" si="4"/>
        <v>0</v>
      </c>
      <c r="AG45" s="22">
        <f t="shared" si="5"/>
        <v>7897</v>
      </c>
      <c r="AH45" s="23">
        <f t="shared" si="5"/>
        <v>14304</v>
      </c>
      <c r="AI45" s="23">
        <f t="shared" si="5"/>
        <v>67</v>
      </c>
      <c r="AJ45" s="24">
        <f t="shared" si="6"/>
        <v>36655.75</v>
      </c>
      <c r="AK45" s="43">
        <v>4998</v>
      </c>
      <c r="AL45" s="44">
        <v>2859</v>
      </c>
      <c r="AM45" s="44">
        <v>27</v>
      </c>
      <c r="AN45" s="24">
        <f t="shared" si="7"/>
        <v>10776.75</v>
      </c>
      <c r="AO45" s="43">
        <v>4046</v>
      </c>
      <c r="AP45" s="44">
        <v>11070</v>
      </c>
      <c r="AQ45" s="44">
        <v>53</v>
      </c>
      <c r="AR45" s="24">
        <f t="shared" si="8"/>
        <v>26305.25</v>
      </c>
      <c r="AS45" s="43">
        <v>1</v>
      </c>
      <c r="AT45" s="44">
        <v>2</v>
      </c>
      <c r="AU45" s="44">
        <v>0</v>
      </c>
      <c r="AV45" s="24">
        <f t="shared" si="9"/>
        <v>5</v>
      </c>
      <c r="AW45" s="22">
        <f t="shared" si="10"/>
        <v>9045</v>
      </c>
      <c r="AX45" s="23">
        <f t="shared" si="10"/>
        <v>13931</v>
      </c>
      <c r="AY45" s="23">
        <f t="shared" si="10"/>
        <v>80</v>
      </c>
      <c r="AZ45" s="24">
        <f t="shared" si="11"/>
        <v>37087</v>
      </c>
      <c r="BA45" s="46">
        <v>75</v>
      </c>
      <c r="BB45" s="44">
        <v>115</v>
      </c>
      <c r="BC45" s="44">
        <v>0</v>
      </c>
      <c r="BD45" s="44">
        <v>2</v>
      </c>
      <c r="BE45" s="44">
        <v>5</v>
      </c>
      <c r="BF45" s="44">
        <v>0</v>
      </c>
      <c r="BG45" s="23">
        <f t="shared" si="12"/>
        <v>622</v>
      </c>
      <c r="BH45" s="45">
        <v>530</v>
      </c>
    </row>
    <row r="46" spans="1:60" x14ac:dyDescent="0.25">
      <c r="A46" s="41">
        <v>44986</v>
      </c>
      <c r="B46" s="42">
        <v>2023</v>
      </c>
      <c r="C46" s="43">
        <v>7062</v>
      </c>
      <c r="D46" s="44">
        <v>10776</v>
      </c>
      <c r="E46" s="45">
        <v>57</v>
      </c>
      <c r="F46" s="43">
        <v>34</v>
      </c>
      <c r="G46" s="44">
        <v>120</v>
      </c>
      <c r="H46" s="45">
        <v>0</v>
      </c>
      <c r="I46" s="43">
        <v>192</v>
      </c>
      <c r="J46" s="44">
        <v>813</v>
      </c>
      <c r="K46" s="45">
        <v>6</v>
      </c>
      <c r="L46" s="43">
        <v>1</v>
      </c>
      <c r="M46" s="44">
        <v>35</v>
      </c>
      <c r="N46" s="45">
        <v>0</v>
      </c>
      <c r="O46" s="43">
        <v>60</v>
      </c>
      <c r="P46" s="44">
        <v>1268</v>
      </c>
      <c r="Q46" s="45">
        <v>0</v>
      </c>
      <c r="R46" s="43">
        <v>50</v>
      </c>
      <c r="S46" s="44">
        <v>195</v>
      </c>
      <c r="T46" s="45">
        <v>1</v>
      </c>
      <c r="U46" s="22">
        <f t="shared" si="13"/>
        <v>7399</v>
      </c>
      <c r="V46" s="23">
        <f t="shared" si="0"/>
        <v>13207</v>
      </c>
      <c r="W46" s="23">
        <f t="shared" si="1"/>
        <v>64</v>
      </c>
      <c r="X46" s="24">
        <f t="shared" si="2"/>
        <v>33957</v>
      </c>
      <c r="Y46" s="43">
        <v>407</v>
      </c>
      <c r="Z46" s="44">
        <v>0</v>
      </c>
      <c r="AA46" s="44">
        <v>0</v>
      </c>
      <c r="AB46" s="24">
        <f t="shared" si="3"/>
        <v>407</v>
      </c>
      <c r="AC46" s="43">
        <v>0</v>
      </c>
      <c r="AD46" s="44">
        <v>0</v>
      </c>
      <c r="AE46" s="44">
        <v>0</v>
      </c>
      <c r="AF46" s="24">
        <f t="shared" si="4"/>
        <v>0</v>
      </c>
      <c r="AG46" s="22">
        <f t="shared" si="5"/>
        <v>7806</v>
      </c>
      <c r="AH46" s="23">
        <f t="shared" si="5"/>
        <v>13207</v>
      </c>
      <c r="AI46" s="23">
        <f t="shared" si="5"/>
        <v>64</v>
      </c>
      <c r="AJ46" s="24">
        <f t="shared" si="6"/>
        <v>34364</v>
      </c>
      <c r="AK46" s="43">
        <v>4938</v>
      </c>
      <c r="AL46" s="44">
        <v>2810</v>
      </c>
      <c r="AM46" s="44">
        <v>20</v>
      </c>
      <c r="AN46" s="24">
        <f t="shared" si="7"/>
        <v>10603</v>
      </c>
      <c r="AO46" s="43">
        <v>2843</v>
      </c>
      <c r="AP46" s="44">
        <v>11030</v>
      </c>
      <c r="AQ46" s="44">
        <v>45</v>
      </c>
      <c r="AR46" s="24">
        <f t="shared" si="8"/>
        <v>25004.25</v>
      </c>
      <c r="AS46" s="43">
        <v>0</v>
      </c>
      <c r="AT46" s="44">
        <v>0</v>
      </c>
      <c r="AU46" s="44">
        <v>0</v>
      </c>
      <c r="AV46" s="24">
        <f t="shared" si="9"/>
        <v>0</v>
      </c>
      <c r="AW46" s="22">
        <f t="shared" si="10"/>
        <v>7781</v>
      </c>
      <c r="AX46" s="23">
        <f t="shared" si="10"/>
        <v>13840</v>
      </c>
      <c r="AY46" s="23">
        <f t="shared" si="10"/>
        <v>65</v>
      </c>
      <c r="AZ46" s="24">
        <f t="shared" si="11"/>
        <v>35607.25</v>
      </c>
      <c r="BA46" s="46">
        <v>90</v>
      </c>
      <c r="BB46" s="44">
        <v>102</v>
      </c>
      <c r="BC46" s="44">
        <v>0</v>
      </c>
      <c r="BD46" s="44">
        <v>1</v>
      </c>
      <c r="BE46" s="44">
        <v>1</v>
      </c>
      <c r="BF46" s="44">
        <v>0</v>
      </c>
      <c r="BG46" s="23">
        <f t="shared" si="12"/>
        <v>591</v>
      </c>
      <c r="BH46" s="45">
        <v>483</v>
      </c>
    </row>
    <row r="47" spans="1:60" x14ac:dyDescent="0.25">
      <c r="A47" s="41">
        <v>45017</v>
      </c>
      <c r="B47" s="42">
        <v>2023</v>
      </c>
      <c r="C47" s="43">
        <v>9649</v>
      </c>
      <c r="D47" s="44">
        <v>11845</v>
      </c>
      <c r="E47" s="45">
        <v>83</v>
      </c>
      <c r="F47" s="43">
        <v>35</v>
      </c>
      <c r="G47" s="44">
        <v>111</v>
      </c>
      <c r="H47" s="45">
        <v>0</v>
      </c>
      <c r="I47" s="43">
        <v>291</v>
      </c>
      <c r="J47" s="44">
        <v>813</v>
      </c>
      <c r="K47" s="45">
        <v>6</v>
      </c>
      <c r="L47" s="43">
        <v>3</v>
      </c>
      <c r="M47" s="44">
        <v>44</v>
      </c>
      <c r="N47" s="45">
        <v>0</v>
      </c>
      <c r="O47" s="43">
        <v>45</v>
      </c>
      <c r="P47" s="44">
        <v>1193</v>
      </c>
      <c r="Q47" s="45">
        <v>0</v>
      </c>
      <c r="R47" s="43">
        <v>77</v>
      </c>
      <c r="S47" s="44">
        <v>234</v>
      </c>
      <c r="T47" s="45">
        <v>0</v>
      </c>
      <c r="U47" s="22">
        <f t="shared" si="13"/>
        <v>10100</v>
      </c>
      <c r="V47" s="23">
        <f t="shared" si="0"/>
        <v>14240</v>
      </c>
      <c r="W47" s="23">
        <f t="shared" si="1"/>
        <v>89</v>
      </c>
      <c r="X47" s="24">
        <f t="shared" si="2"/>
        <v>38780.25</v>
      </c>
      <c r="Y47" s="43">
        <v>38</v>
      </c>
      <c r="Z47" s="44">
        <v>7</v>
      </c>
      <c r="AA47" s="44">
        <v>0</v>
      </c>
      <c r="AB47" s="24">
        <f t="shared" si="3"/>
        <v>52</v>
      </c>
      <c r="AC47" s="43">
        <v>0</v>
      </c>
      <c r="AD47" s="44">
        <v>0</v>
      </c>
      <c r="AE47" s="44">
        <v>0</v>
      </c>
      <c r="AF47" s="24">
        <f t="shared" si="4"/>
        <v>0</v>
      </c>
      <c r="AG47" s="22">
        <f t="shared" si="5"/>
        <v>10138</v>
      </c>
      <c r="AH47" s="23">
        <f t="shared" si="5"/>
        <v>14247</v>
      </c>
      <c r="AI47" s="23">
        <f t="shared" si="5"/>
        <v>89</v>
      </c>
      <c r="AJ47" s="24">
        <f t="shared" si="6"/>
        <v>38832.25</v>
      </c>
      <c r="AK47" s="43">
        <v>4544</v>
      </c>
      <c r="AL47" s="44">
        <v>2883</v>
      </c>
      <c r="AM47" s="44">
        <v>32</v>
      </c>
      <c r="AN47" s="24">
        <f t="shared" si="7"/>
        <v>10382</v>
      </c>
      <c r="AO47" s="43">
        <v>4761</v>
      </c>
      <c r="AP47" s="44">
        <v>10701</v>
      </c>
      <c r="AQ47" s="44">
        <v>26</v>
      </c>
      <c r="AR47" s="24">
        <f t="shared" si="8"/>
        <v>26221.5</v>
      </c>
      <c r="AS47" s="43">
        <v>0</v>
      </c>
      <c r="AT47" s="44">
        <v>0</v>
      </c>
      <c r="AU47" s="44">
        <v>0</v>
      </c>
      <c r="AV47" s="24">
        <f t="shared" si="9"/>
        <v>0</v>
      </c>
      <c r="AW47" s="22">
        <f t="shared" si="10"/>
        <v>9305</v>
      </c>
      <c r="AX47" s="23">
        <f t="shared" si="10"/>
        <v>13584</v>
      </c>
      <c r="AY47" s="23">
        <f t="shared" si="10"/>
        <v>58</v>
      </c>
      <c r="AZ47" s="24">
        <f t="shared" si="11"/>
        <v>36603.5</v>
      </c>
      <c r="BA47" s="46">
        <v>74</v>
      </c>
      <c r="BB47" s="44">
        <v>68</v>
      </c>
      <c r="BC47" s="44">
        <v>0</v>
      </c>
      <c r="BD47" s="44">
        <v>1</v>
      </c>
      <c r="BE47" s="44">
        <v>0</v>
      </c>
      <c r="BF47" s="44">
        <v>0</v>
      </c>
      <c r="BG47" s="23">
        <f t="shared" si="12"/>
        <v>421</v>
      </c>
      <c r="BH47" s="45">
        <v>591</v>
      </c>
    </row>
    <row r="48" spans="1:60" x14ac:dyDescent="0.25">
      <c r="A48" s="41">
        <v>45047</v>
      </c>
      <c r="B48" s="42">
        <v>2023</v>
      </c>
      <c r="C48" s="43"/>
      <c r="D48" s="44"/>
      <c r="E48" s="45"/>
      <c r="F48" s="43"/>
      <c r="G48" s="44"/>
      <c r="H48" s="45"/>
      <c r="I48" s="43"/>
      <c r="J48" s="44"/>
      <c r="K48" s="45"/>
      <c r="L48" s="43"/>
      <c r="M48" s="44"/>
      <c r="N48" s="45"/>
      <c r="O48" s="43"/>
      <c r="P48" s="44"/>
      <c r="Q48" s="45"/>
      <c r="R48" s="43"/>
      <c r="S48" s="44"/>
      <c r="T48" s="45"/>
      <c r="U48" s="22" t="str">
        <f t="shared" si="13"/>
        <v/>
      </c>
      <c r="V48" s="23" t="str">
        <f t="shared" si="0"/>
        <v/>
      </c>
      <c r="W48" s="23" t="str">
        <f t="shared" si="1"/>
        <v/>
      </c>
      <c r="X48" s="24" t="str">
        <f t="shared" si="2"/>
        <v/>
      </c>
      <c r="Y48" s="43"/>
      <c r="Z48" s="44"/>
      <c r="AA48" s="44"/>
      <c r="AB48" s="24" t="str">
        <f t="shared" si="3"/>
        <v/>
      </c>
      <c r="AC48" s="43"/>
      <c r="AD48" s="44"/>
      <c r="AE48" s="44"/>
      <c r="AF48" s="24" t="str">
        <f t="shared" si="4"/>
        <v/>
      </c>
      <c r="AG48" s="22">
        <f t="shared" si="5"/>
        <v>0</v>
      </c>
      <c r="AH48" s="23">
        <f t="shared" si="5"/>
        <v>0</v>
      </c>
      <c r="AI48" s="23">
        <f t="shared" si="5"/>
        <v>0</v>
      </c>
      <c r="AJ48" s="24">
        <f t="shared" si="6"/>
        <v>0</v>
      </c>
      <c r="AK48" s="43"/>
      <c r="AL48" s="44"/>
      <c r="AM48" s="44"/>
      <c r="AN48" s="24" t="str">
        <f t="shared" si="7"/>
        <v/>
      </c>
      <c r="AO48" s="43"/>
      <c r="AP48" s="44"/>
      <c r="AQ48" s="44"/>
      <c r="AR48" s="24" t="str">
        <f t="shared" si="8"/>
        <v/>
      </c>
      <c r="AS48" s="43"/>
      <c r="AT48" s="44"/>
      <c r="AU48" s="44"/>
      <c r="AV48" s="24" t="str">
        <f t="shared" si="9"/>
        <v/>
      </c>
      <c r="AW48" s="22">
        <f t="shared" si="10"/>
        <v>0</v>
      </c>
      <c r="AX48" s="23">
        <f t="shared" si="10"/>
        <v>0</v>
      </c>
      <c r="AY48" s="23">
        <f t="shared" si="10"/>
        <v>0</v>
      </c>
      <c r="AZ48" s="24">
        <f t="shared" si="11"/>
        <v>0</v>
      </c>
      <c r="BA48" s="46"/>
      <c r="BB48" s="44"/>
      <c r="BC48" s="44"/>
      <c r="BD48" s="44"/>
      <c r="BE48" s="44"/>
      <c r="BF48" s="44"/>
      <c r="BG48" s="23" t="str">
        <f t="shared" si="12"/>
        <v/>
      </c>
      <c r="BH48" s="45"/>
    </row>
    <row r="49" spans="1:60" x14ac:dyDescent="0.25">
      <c r="A49" s="41">
        <v>45078</v>
      </c>
      <c r="B49" s="42">
        <v>2023</v>
      </c>
      <c r="C49" s="43"/>
      <c r="D49" s="44"/>
      <c r="E49" s="45"/>
      <c r="F49" s="43"/>
      <c r="G49" s="44"/>
      <c r="H49" s="45"/>
      <c r="I49" s="43"/>
      <c r="J49" s="44"/>
      <c r="K49" s="45"/>
      <c r="L49" s="43"/>
      <c r="M49" s="44"/>
      <c r="N49" s="45"/>
      <c r="O49" s="43"/>
      <c r="P49" s="44"/>
      <c r="Q49" s="45"/>
      <c r="R49" s="43"/>
      <c r="S49" s="44"/>
      <c r="T49" s="45"/>
      <c r="U49" s="22" t="str">
        <f t="shared" si="13"/>
        <v/>
      </c>
      <c r="V49" s="23" t="str">
        <f t="shared" si="0"/>
        <v/>
      </c>
      <c r="W49" s="23" t="str">
        <f t="shared" si="1"/>
        <v/>
      </c>
      <c r="X49" s="24" t="str">
        <f t="shared" si="2"/>
        <v/>
      </c>
      <c r="Y49" s="43"/>
      <c r="Z49" s="44"/>
      <c r="AA49" s="44"/>
      <c r="AB49" s="24" t="str">
        <f t="shared" si="3"/>
        <v/>
      </c>
      <c r="AC49" s="43"/>
      <c r="AD49" s="44"/>
      <c r="AE49" s="44"/>
      <c r="AF49" s="24" t="str">
        <f t="shared" si="4"/>
        <v/>
      </c>
      <c r="AG49" s="22">
        <f t="shared" si="5"/>
        <v>0</v>
      </c>
      <c r="AH49" s="23">
        <f t="shared" si="5"/>
        <v>0</v>
      </c>
      <c r="AI49" s="23">
        <f t="shared" si="5"/>
        <v>0</v>
      </c>
      <c r="AJ49" s="24">
        <f t="shared" si="6"/>
        <v>0</v>
      </c>
      <c r="AK49" s="43"/>
      <c r="AL49" s="44"/>
      <c r="AM49" s="44"/>
      <c r="AN49" s="24" t="str">
        <f t="shared" si="7"/>
        <v/>
      </c>
      <c r="AO49" s="43"/>
      <c r="AP49" s="44"/>
      <c r="AQ49" s="44"/>
      <c r="AR49" s="24" t="str">
        <f t="shared" si="8"/>
        <v/>
      </c>
      <c r="AS49" s="43"/>
      <c r="AT49" s="44"/>
      <c r="AU49" s="44"/>
      <c r="AV49" s="24" t="str">
        <f t="shared" si="9"/>
        <v/>
      </c>
      <c r="AW49" s="22">
        <f t="shared" si="10"/>
        <v>0</v>
      </c>
      <c r="AX49" s="23">
        <f t="shared" si="10"/>
        <v>0</v>
      </c>
      <c r="AY49" s="23">
        <f t="shared" si="10"/>
        <v>0</v>
      </c>
      <c r="AZ49" s="24">
        <f t="shared" si="11"/>
        <v>0</v>
      </c>
      <c r="BA49" s="46"/>
      <c r="BB49" s="44"/>
      <c r="BC49" s="44"/>
      <c r="BD49" s="44"/>
      <c r="BE49" s="44"/>
      <c r="BF49" s="44"/>
      <c r="BG49" s="23" t="str">
        <f t="shared" si="12"/>
        <v/>
      </c>
      <c r="BH49" s="45"/>
    </row>
    <row r="50" spans="1:60" x14ac:dyDescent="0.25">
      <c r="A50" s="41">
        <v>45108</v>
      </c>
      <c r="B50" s="42">
        <v>2023</v>
      </c>
      <c r="C50" s="43"/>
      <c r="D50" s="44"/>
      <c r="E50" s="45"/>
      <c r="F50" s="43"/>
      <c r="G50" s="44"/>
      <c r="H50" s="45"/>
      <c r="I50" s="43"/>
      <c r="J50" s="44"/>
      <c r="K50" s="45"/>
      <c r="L50" s="43"/>
      <c r="M50" s="44"/>
      <c r="N50" s="45"/>
      <c r="O50" s="43"/>
      <c r="P50" s="44"/>
      <c r="Q50" s="45"/>
      <c r="R50" s="43"/>
      <c r="S50" s="44"/>
      <c r="T50" s="45"/>
      <c r="U50" s="22" t="str">
        <f t="shared" si="13"/>
        <v/>
      </c>
      <c r="V50" s="23" t="str">
        <f t="shared" si="0"/>
        <v/>
      </c>
      <c r="W50" s="23" t="str">
        <f t="shared" si="1"/>
        <v/>
      </c>
      <c r="X50" s="24" t="str">
        <f t="shared" si="2"/>
        <v/>
      </c>
      <c r="Y50" s="43"/>
      <c r="Z50" s="44"/>
      <c r="AA50" s="44"/>
      <c r="AB50" s="24" t="str">
        <f t="shared" si="3"/>
        <v/>
      </c>
      <c r="AC50" s="43"/>
      <c r="AD50" s="44"/>
      <c r="AE50" s="44"/>
      <c r="AF50" s="24" t="str">
        <f t="shared" si="4"/>
        <v/>
      </c>
      <c r="AG50" s="22">
        <f t="shared" si="5"/>
        <v>0</v>
      </c>
      <c r="AH50" s="23">
        <f t="shared" si="5"/>
        <v>0</v>
      </c>
      <c r="AI50" s="23">
        <f t="shared" si="5"/>
        <v>0</v>
      </c>
      <c r="AJ50" s="24">
        <f t="shared" si="6"/>
        <v>0</v>
      </c>
      <c r="AK50" s="43"/>
      <c r="AL50" s="44"/>
      <c r="AM50" s="44"/>
      <c r="AN50" s="24" t="str">
        <f t="shared" si="7"/>
        <v/>
      </c>
      <c r="AO50" s="43"/>
      <c r="AP50" s="44"/>
      <c r="AQ50" s="44"/>
      <c r="AR50" s="24" t="str">
        <f t="shared" si="8"/>
        <v/>
      </c>
      <c r="AS50" s="43"/>
      <c r="AT50" s="44"/>
      <c r="AU50" s="44"/>
      <c r="AV50" s="24" t="str">
        <f t="shared" si="9"/>
        <v/>
      </c>
      <c r="AW50" s="22">
        <f t="shared" si="10"/>
        <v>0</v>
      </c>
      <c r="AX50" s="23">
        <f t="shared" si="10"/>
        <v>0</v>
      </c>
      <c r="AY50" s="23">
        <f t="shared" si="10"/>
        <v>0</v>
      </c>
      <c r="AZ50" s="24">
        <f t="shared" si="11"/>
        <v>0</v>
      </c>
      <c r="BA50" s="46"/>
      <c r="BB50" s="44"/>
      <c r="BC50" s="44"/>
      <c r="BD50" s="44"/>
      <c r="BE50" s="44"/>
      <c r="BF50" s="44"/>
      <c r="BG50" s="23" t="str">
        <f t="shared" si="12"/>
        <v/>
      </c>
      <c r="BH50" s="45"/>
    </row>
    <row r="51" spans="1:60" x14ac:dyDescent="0.25">
      <c r="A51" s="41">
        <v>45139</v>
      </c>
      <c r="B51" s="42">
        <v>2023</v>
      </c>
      <c r="C51" s="43"/>
      <c r="D51" s="44"/>
      <c r="E51" s="45"/>
      <c r="F51" s="43"/>
      <c r="G51" s="44"/>
      <c r="H51" s="45"/>
      <c r="I51" s="43"/>
      <c r="J51" s="44"/>
      <c r="K51" s="45"/>
      <c r="L51" s="43"/>
      <c r="M51" s="44"/>
      <c r="N51" s="45"/>
      <c r="O51" s="43"/>
      <c r="P51" s="44"/>
      <c r="Q51" s="45"/>
      <c r="R51" s="43"/>
      <c r="S51" s="44"/>
      <c r="T51" s="45"/>
      <c r="U51" s="22" t="str">
        <f t="shared" si="13"/>
        <v/>
      </c>
      <c r="V51" s="23" t="str">
        <f t="shared" si="0"/>
        <v/>
      </c>
      <c r="W51" s="23" t="str">
        <f t="shared" si="1"/>
        <v/>
      </c>
      <c r="X51" s="24" t="str">
        <f t="shared" si="2"/>
        <v/>
      </c>
      <c r="Y51" s="43"/>
      <c r="Z51" s="44"/>
      <c r="AA51" s="44"/>
      <c r="AB51" s="24" t="str">
        <f t="shared" si="3"/>
        <v/>
      </c>
      <c r="AC51" s="43"/>
      <c r="AD51" s="44"/>
      <c r="AE51" s="44"/>
      <c r="AF51" s="24" t="str">
        <f t="shared" si="4"/>
        <v/>
      </c>
      <c r="AG51" s="22">
        <f t="shared" si="5"/>
        <v>0</v>
      </c>
      <c r="AH51" s="23">
        <f t="shared" si="5"/>
        <v>0</v>
      </c>
      <c r="AI51" s="23">
        <f t="shared" si="5"/>
        <v>0</v>
      </c>
      <c r="AJ51" s="24">
        <f t="shared" si="6"/>
        <v>0</v>
      </c>
      <c r="AK51" s="43"/>
      <c r="AL51" s="44"/>
      <c r="AM51" s="44"/>
      <c r="AN51" s="24" t="str">
        <f t="shared" si="7"/>
        <v/>
      </c>
      <c r="AO51" s="43"/>
      <c r="AP51" s="44"/>
      <c r="AQ51" s="44"/>
      <c r="AR51" s="24" t="str">
        <f t="shared" si="8"/>
        <v/>
      </c>
      <c r="AS51" s="43"/>
      <c r="AT51" s="44"/>
      <c r="AU51" s="44"/>
      <c r="AV51" s="24" t="str">
        <f t="shared" si="9"/>
        <v/>
      </c>
      <c r="AW51" s="22">
        <f t="shared" si="10"/>
        <v>0</v>
      </c>
      <c r="AX51" s="23">
        <f t="shared" si="10"/>
        <v>0</v>
      </c>
      <c r="AY51" s="23">
        <f t="shared" si="10"/>
        <v>0</v>
      </c>
      <c r="AZ51" s="24">
        <f t="shared" si="11"/>
        <v>0</v>
      </c>
      <c r="BA51" s="46"/>
      <c r="BB51" s="44"/>
      <c r="BC51" s="44"/>
      <c r="BD51" s="44"/>
      <c r="BE51" s="44"/>
      <c r="BF51" s="44"/>
      <c r="BG51" s="23" t="str">
        <f t="shared" si="12"/>
        <v/>
      </c>
      <c r="BH51" s="45"/>
    </row>
    <row r="52" spans="1:60" x14ac:dyDescent="0.25">
      <c r="A52" s="41">
        <v>45170</v>
      </c>
      <c r="B52" s="42">
        <v>2023</v>
      </c>
      <c r="C52" s="43"/>
      <c r="D52" s="44"/>
      <c r="E52" s="45"/>
      <c r="F52" s="43"/>
      <c r="G52" s="44"/>
      <c r="H52" s="45"/>
      <c r="I52" s="43"/>
      <c r="J52" s="44"/>
      <c r="K52" s="45"/>
      <c r="L52" s="43"/>
      <c r="M52" s="44"/>
      <c r="N52" s="45"/>
      <c r="O52" s="43"/>
      <c r="P52" s="44"/>
      <c r="Q52" s="45"/>
      <c r="R52" s="43"/>
      <c r="S52" s="44"/>
      <c r="T52" s="45"/>
      <c r="U52" s="22" t="str">
        <f t="shared" si="13"/>
        <v/>
      </c>
      <c r="V52" s="23" t="str">
        <f t="shared" si="0"/>
        <v/>
      </c>
      <c r="W52" s="23" t="str">
        <f t="shared" si="1"/>
        <v/>
      </c>
      <c r="X52" s="24" t="str">
        <f t="shared" si="2"/>
        <v/>
      </c>
      <c r="Y52" s="43"/>
      <c r="Z52" s="44"/>
      <c r="AA52" s="44"/>
      <c r="AB52" s="24" t="str">
        <f t="shared" si="3"/>
        <v/>
      </c>
      <c r="AC52" s="43"/>
      <c r="AD52" s="44"/>
      <c r="AE52" s="44"/>
      <c r="AF52" s="24" t="str">
        <f t="shared" si="4"/>
        <v/>
      </c>
      <c r="AG52" s="22">
        <f t="shared" si="5"/>
        <v>0</v>
      </c>
      <c r="AH52" s="23">
        <f t="shared" si="5"/>
        <v>0</v>
      </c>
      <c r="AI52" s="23">
        <f t="shared" si="5"/>
        <v>0</v>
      </c>
      <c r="AJ52" s="24">
        <f t="shared" si="6"/>
        <v>0</v>
      </c>
      <c r="AK52" s="43"/>
      <c r="AL52" s="44"/>
      <c r="AM52" s="44"/>
      <c r="AN52" s="24" t="str">
        <f t="shared" si="7"/>
        <v/>
      </c>
      <c r="AO52" s="43"/>
      <c r="AP52" s="44"/>
      <c r="AQ52" s="44"/>
      <c r="AR52" s="24" t="str">
        <f t="shared" si="8"/>
        <v/>
      </c>
      <c r="AS52" s="43"/>
      <c r="AT52" s="44"/>
      <c r="AU52" s="44"/>
      <c r="AV52" s="24" t="str">
        <f t="shared" si="9"/>
        <v/>
      </c>
      <c r="AW52" s="22">
        <f t="shared" si="10"/>
        <v>0</v>
      </c>
      <c r="AX52" s="23">
        <f t="shared" si="10"/>
        <v>0</v>
      </c>
      <c r="AY52" s="23">
        <f t="shared" si="10"/>
        <v>0</v>
      </c>
      <c r="AZ52" s="24">
        <f t="shared" si="11"/>
        <v>0</v>
      </c>
      <c r="BA52" s="46"/>
      <c r="BB52" s="44"/>
      <c r="BC52" s="44"/>
      <c r="BD52" s="44"/>
      <c r="BE52" s="44"/>
      <c r="BF52" s="44"/>
      <c r="BG52" s="23" t="str">
        <f t="shared" si="12"/>
        <v/>
      </c>
      <c r="BH52" s="45"/>
    </row>
    <row r="53" spans="1:60" x14ac:dyDescent="0.25">
      <c r="A53" s="41">
        <v>45200</v>
      </c>
      <c r="B53" s="42">
        <v>2023</v>
      </c>
      <c r="C53" s="43"/>
      <c r="D53" s="44"/>
      <c r="E53" s="45"/>
      <c r="F53" s="43"/>
      <c r="G53" s="44"/>
      <c r="H53" s="45"/>
      <c r="I53" s="43"/>
      <c r="J53" s="44"/>
      <c r="K53" s="45"/>
      <c r="L53" s="43"/>
      <c r="M53" s="44"/>
      <c r="N53" s="45"/>
      <c r="O53" s="43"/>
      <c r="P53" s="44"/>
      <c r="Q53" s="45"/>
      <c r="R53" s="43"/>
      <c r="S53" s="44"/>
      <c r="T53" s="45"/>
      <c r="U53" s="22" t="str">
        <f t="shared" si="13"/>
        <v/>
      </c>
      <c r="V53" s="23" t="str">
        <f t="shared" si="0"/>
        <v/>
      </c>
      <c r="W53" s="23" t="str">
        <f t="shared" si="1"/>
        <v/>
      </c>
      <c r="X53" s="24" t="str">
        <f t="shared" si="2"/>
        <v/>
      </c>
      <c r="Y53" s="43"/>
      <c r="Z53" s="44"/>
      <c r="AA53" s="44"/>
      <c r="AB53" s="24" t="str">
        <f t="shared" si="3"/>
        <v/>
      </c>
      <c r="AC53" s="43"/>
      <c r="AD53" s="44"/>
      <c r="AE53" s="44"/>
      <c r="AF53" s="24" t="str">
        <f t="shared" si="4"/>
        <v/>
      </c>
      <c r="AG53" s="22">
        <f t="shared" si="5"/>
        <v>0</v>
      </c>
      <c r="AH53" s="23">
        <f t="shared" si="5"/>
        <v>0</v>
      </c>
      <c r="AI53" s="23">
        <f t="shared" si="5"/>
        <v>0</v>
      </c>
      <c r="AJ53" s="24">
        <f t="shared" si="6"/>
        <v>0</v>
      </c>
      <c r="AK53" s="43"/>
      <c r="AL53" s="44"/>
      <c r="AM53" s="44"/>
      <c r="AN53" s="24" t="str">
        <f t="shared" si="7"/>
        <v/>
      </c>
      <c r="AO53" s="43"/>
      <c r="AP53" s="44"/>
      <c r="AQ53" s="44"/>
      <c r="AR53" s="24" t="str">
        <f t="shared" si="8"/>
        <v/>
      </c>
      <c r="AS53" s="43"/>
      <c r="AT53" s="44"/>
      <c r="AU53" s="44"/>
      <c r="AV53" s="24" t="str">
        <f t="shared" si="9"/>
        <v/>
      </c>
      <c r="AW53" s="22">
        <f t="shared" si="10"/>
        <v>0</v>
      </c>
      <c r="AX53" s="23">
        <f t="shared" si="10"/>
        <v>0</v>
      </c>
      <c r="AY53" s="23">
        <f t="shared" si="10"/>
        <v>0</v>
      </c>
      <c r="AZ53" s="24">
        <f t="shared" si="11"/>
        <v>0</v>
      </c>
      <c r="BA53" s="46"/>
      <c r="BB53" s="44"/>
      <c r="BC53" s="44"/>
      <c r="BD53" s="44"/>
      <c r="BE53" s="44"/>
      <c r="BF53" s="44"/>
      <c r="BG53" s="23" t="str">
        <f t="shared" si="12"/>
        <v/>
      </c>
      <c r="BH53" s="45"/>
    </row>
    <row r="54" spans="1:60" x14ac:dyDescent="0.25">
      <c r="A54" s="41">
        <v>45231</v>
      </c>
      <c r="B54" s="42">
        <v>2023</v>
      </c>
      <c r="C54" s="43"/>
      <c r="D54" s="44"/>
      <c r="E54" s="45"/>
      <c r="F54" s="43"/>
      <c r="G54" s="44"/>
      <c r="H54" s="45"/>
      <c r="I54" s="43"/>
      <c r="J54" s="44"/>
      <c r="K54" s="45"/>
      <c r="L54" s="43"/>
      <c r="M54" s="44"/>
      <c r="N54" s="45"/>
      <c r="O54" s="43"/>
      <c r="P54" s="44"/>
      <c r="Q54" s="45"/>
      <c r="R54" s="43"/>
      <c r="S54" s="44"/>
      <c r="T54" s="45"/>
      <c r="U54" s="22" t="str">
        <f t="shared" si="13"/>
        <v/>
      </c>
      <c r="V54" s="23" t="str">
        <f t="shared" si="0"/>
        <v/>
      </c>
      <c r="W54" s="23" t="str">
        <f t="shared" si="1"/>
        <v/>
      </c>
      <c r="X54" s="24" t="str">
        <f t="shared" si="2"/>
        <v/>
      </c>
      <c r="Y54" s="43"/>
      <c r="Z54" s="44"/>
      <c r="AA54" s="44"/>
      <c r="AB54" s="24" t="str">
        <f t="shared" si="3"/>
        <v/>
      </c>
      <c r="AC54" s="43"/>
      <c r="AD54" s="44"/>
      <c r="AE54" s="44"/>
      <c r="AF54" s="24" t="str">
        <f t="shared" si="4"/>
        <v/>
      </c>
      <c r="AG54" s="22">
        <f t="shared" si="5"/>
        <v>0</v>
      </c>
      <c r="AH54" s="23">
        <f t="shared" si="5"/>
        <v>0</v>
      </c>
      <c r="AI54" s="23">
        <f t="shared" si="5"/>
        <v>0</v>
      </c>
      <c r="AJ54" s="24">
        <f t="shared" si="6"/>
        <v>0</v>
      </c>
      <c r="AK54" s="43"/>
      <c r="AL54" s="44"/>
      <c r="AM54" s="44"/>
      <c r="AN54" s="24" t="str">
        <f t="shared" si="7"/>
        <v/>
      </c>
      <c r="AO54" s="43"/>
      <c r="AP54" s="44"/>
      <c r="AQ54" s="44"/>
      <c r="AR54" s="24" t="str">
        <f t="shared" si="8"/>
        <v/>
      </c>
      <c r="AS54" s="43"/>
      <c r="AT54" s="44"/>
      <c r="AU54" s="44"/>
      <c r="AV54" s="24" t="str">
        <f t="shared" si="9"/>
        <v/>
      </c>
      <c r="AW54" s="22">
        <f t="shared" si="10"/>
        <v>0</v>
      </c>
      <c r="AX54" s="23">
        <f t="shared" si="10"/>
        <v>0</v>
      </c>
      <c r="AY54" s="23">
        <f t="shared" si="10"/>
        <v>0</v>
      </c>
      <c r="AZ54" s="24">
        <f t="shared" si="11"/>
        <v>0</v>
      </c>
      <c r="BA54" s="46"/>
      <c r="BB54" s="44"/>
      <c r="BC54" s="44"/>
      <c r="BD54" s="44"/>
      <c r="BE54" s="44"/>
      <c r="BF54" s="44"/>
      <c r="BG54" s="23" t="str">
        <f t="shared" si="12"/>
        <v/>
      </c>
      <c r="BH54" s="45"/>
    </row>
    <row r="55" spans="1:60" ht="15.75" thickBot="1" x14ac:dyDescent="0.3">
      <c r="A55" s="47">
        <v>45261</v>
      </c>
      <c r="B55" s="48">
        <v>2023</v>
      </c>
      <c r="C55" s="49"/>
      <c r="D55" s="50"/>
      <c r="E55" s="51"/>
      <c r="F55" s="49"/>
      <c r="G55" s="50"/>
      <c r="H55" s="51"/>
      <c r="I55" s="49"/>
      <c r="J55" s="50"/>
      <c r="K55" s="51"/>
      <c r="L55" s="49"/>
      <c r="M55" s="50"/>
      <c r="N55" s="51"/>
      <c r="O55" s="49"/>
      <c r="P55" s="50"/>
      <c r="Q55" s="51"/>
      <c r="R55" s="49"/>
      <c r="S55" s="50"/>
      <c r="T55" s="51"/>
      <c r="U55" s="31" t="str">
        <f t="shared" si="13"/>
        <v/>
      </c>
      <c r="V55" s="32" t="str">
        <f t="shared" si="0"/>
        <v/>
      </c>
      <c r="W55" s="32" t="str">
        <f t="shared" si="1"/>
        <v/>
      </c>
      <c r="X55" s="33" t="str">
        <f t="shared" si="2"/>
        <v/>
      </c>
      <c r="Y55" s="49"/>
      <c r="Z55" s="50"/>
      <c r="AA55" s="50"/>
      <c r="AB55" s="33" t="str">
        <f t="shared" si="3"/>
        <v/>
      </c>
      <c r="AC55" s="49"/>
      <c r="AD55" s="50"/>
      <c r="AE55" s="50"/>
      <c r="AF55" s="33" t="str">
        <f t="shared" si="4"/>
        <v/>
      </c>
      <c r="AG55" s="31">
        <f t="shared" si="5"/>
        <v>0</v>
      </c>
      <c r="AH55" s="32">
        <f t="shared" si="5"/>
        <v>0</v>
      </c>
      <c r="AI55" s="32">
        <f t="shared" si="5"/>
        <v>0</v>
      </c>
      <c r="AJ55" s="33">
        <f t="shared" si="6"/>
        <v>0</v>
      </c>
      <c r="AK55" s="49"/>
      <c r="AL55" s="50"/>
      <c r="AM55" s="50"/>
      <c r="AN55" s="33" t="str">
        <f t="shared" si="7"/>
        <v/>
      </c>
      <c r="AO55" s="49"/>
      <c r="AP55" s="50"/>
      <c r="AQ55" s="50"/>
      <c r="AR55" s="33" t="str">
        <f t="shared" si="8"/>
        <v/>
      </c>
      <c r="AS55" s="49"/>
      <c r="AT55" s="50"/>
      <c r="AU55" s="50"/>
      <c r="AV55" s="33" t="str">
        <f t="shared" si="9"/>
        <v/>
      </c>
      <c r="AW55" s="31">
        <f t="shared" si="10"/>
        <v>0</v>
      </c>
      <c r="AX55" s="32">
        <f t="shared" si="10"/>
        <v>0</v>
      </c>
      <c r="AY55" s="32">
        <f t="shared" si="10"/>
        <v>0</v>
      </c>
      <c r="AZ55" s="33">
        <f t="shared" si="11"/>
        <v>0</v>
      </c>
      <c r="BA55" s="52"/>
      <c r="BB55" s="50"/>
      <c r="BC55" s="50"/>
      <c r="BD55" s="50"/>
      <c r="BE55" s="50"/>
      <c r="BF55" s="50"/>
      <c r="BG55" s="32" t="str">
        <f t="shared" si="12"/>
        <v/>
      </c>
      <c r="BH55" s="51"/>
    </row>
    <row r="61" spans="1:60" ht="15.75" thickBot="1" x14ac:dyDescent="0.3"/>
    <row r="62" spans="1:60" ht="15.75" thickBot="1" x14ac:dyDescent="0.3">
      <c r="B62" s="54" t="s">
        <v>74</v>
      </c>
      <c r="C62" s="54"/>
      <c r="D62" s="54"/>
      <c r="E62" s="54"/>
      <c r="F62" s="54"/>
      <c r="G62" s="54"/>
      <c r="H62" s="54"/>
      <c r="I62" s="54"/>
      <c r="J62" s="54" t="s">
        <v>75</v>
      </c>
      <c r="K62" s="54"/>
      <c r="L62" s="54"/>
      <c r="M62" s="54"/>
      <c r="N62" s="54"/>
      <c r="O62" s="54"/>
      <c r="P62" s="54"/>
      <c r="Q62" s="54"/>
      <c r="R62" s="54" t="s">
        <v>76</v>
      </c>
      <c r="S62" s="54"/>
      <c r="T62" s="54"/>
      <c r="U62" s="54"/>
      <c r="V62" s="54"/>
      <c r="W62" s="54"/>
      <c r="X62" s="54"/>
      <c r="Y62" s="54"/>
      <c r="Z62" s="54" t="s">
        <v>77</v>
      </c>
      <c r="AA62" s="54"/>
      <c r="AB62" s="54"/>
      <c r="AC62" s="54"/>
      <c r="AD62" s="54"/>
      <c r="AE62" s="54"/>
      <c r="AF62" s="54"/>
      <c r="AG62" s="54"/>
    </row>
    <row r="63" spans="1:60" ht="27" customHeight="1" thickBot="1" x14ac:dyDescent="0.3">
      <c r="A63" s="55" t="s">
        <v>18</v>
      </c>
      <c r="B63" s="56" t="s">
        <v>78</v>
      </c>
      <c r="C63" s="56" t="s">
        <v>79</v>
      </c>
      <c r="D63" s="56" t="s">
        <v>80</v>
      </c>
      <c r="E63" s="56" t="s">
        <v>81</v>
      </c>
      <c r="F63" s="56" t="s">
        <v>82</v>
      </c>
      <c r="G63" s="56" t="s">
        <v>83</v>
      </c>
      <c r="H63" s="56" t="s">
        <v>84</v>
      </c>
      <c r="I63" s="56" t="s">
        <v>85</v>
      </c>
      <c r="J63" s="56" t="s">
        <v>86</v>
      </c>
      <c r="K63" s="56" t="s">
        <v>87</v>
      </c>
      <c r="L63" s="56" t="s">
        <v>88</v>
      </c>
      <c r="M63" s="56" t="s">
        <v>89</v>
      </c>
      <c r="N63" s="56" t="s">
        <v>90</v>
      </c>
      <c r="O63" s="56" t="s">
        <v>91</v>
      </c>
      <c r="P63" s="56" t="s">
        <v>92</v>
      </c>
      <c r="Q63" s="56" t="s">
        <v>93</v>
      </c>
      <c r="R63" s="56" t="s">
        <v>94</v>
      </c>
      <c r="S63" s="56" t="s">
        <v>95</v>
      </c>
      <c r="T63" s="56" t="s">
        <v>96</v>
      </c>
      <c r="U63" s="56" t="s">
        <v>97</v>
      </c>
      <c r="V63" s="56" t="s">
        <v>98</v>
      </c>
      <c r="W63" s="56" t="s">
        <v>99</v>
      </c>
      <c r="X63" s="56" t="s">
        <v>100</v>
      </c>
      <c r="Y63" s="56" t="s">
        <v>101</v>
      </c>
      <c r="Z63" s="56" t="s">
        <v>102</v>
      </c>
      <c r="AA63" s="56" t="s">
        <v>103</v>
      </c>
      <c r="AB63" s="56" t="s">
        <v>104</v>
      </c>
      <c r="AC63" s="56" t="s">
        <v>105</v>
      </c>
      <c r="AD63" s="56" t="s">
        <v>106</v>
      </c>
      <c r="AE63" s="56" t="s">
        <v>107</v>
      </c>
      <c r="AF63" s="56" t="s">
        <v>108</v>
      </c>
      <c r="AG63" s="56" t="s">
        <v>109</v>
      </c>
    </row>
    <row r="64" spans="1:60" x14ac:dyDescent="0.25">
      <c r="A64" s="57" t="s">
        <v>110</v>
      </c>
      <c r="B64" s="58">
        <f>SUM(X8)</f>
        <v>38006</v>
      </c>
      <c r="C64" s="59">
        <f>SUM(X20)</f>
        <v>29203</v>
      </c>
      <c r="D64" s="59">
        <f>SUM(X32)</f>
        <v>36953.25</v>
      </c>
      <c r="E64" s="59">
        <f>SUM(X44)</f>
        <v>39308.75</v>
      </c>
      <c r="F64" s="60">
        <f>IFERROR(IF(C64=0,,C64/B64-1),"&lt;100%")</f>
        <v>-0.23162132294900806</v>
      </c>
      <c r="G64" s="61">
        <f>IFERROR(IF(D64=0,,D64/C64-1),"&lt;100%")</f>
        <v>0.26539225422045676</v>
      </c>
      <c r="H64" s="61">
        <f>IFERROR(IF(E64=0,,E64/D64-1),"&lt;100%")</f>
        <v>6.3742701927435252E-2</v>
      </c>
      <c r="I64" s="62">
        <f>IFERROR(IF(E64=IFERROR(IF(E64=0,,E64/D75-1),"&lt;100%")=0,,E64/D75-1),"")</f>
        <v>-2.3919498515341253E-3</v>
      </c>
      <c r="J64" s="63">
        <f>SUM(AB8)</f>
        <v>113</v>
      </c>
      <c r="K64" s="64">
        <f>SUM(AB20)</f>
        <v>1</v>
      </c>
      <c r="L64" s="64">
        <f>SUM(AB32)</f>
        <v>14</v>
      </c>
      <c r="M64" s="59">
        <f>SUM(AB44)</f>
        <v>0</v>
      </c>
      <c r="N64" s="61">
        <f>IFERROR(IF(K64=0,,K64/J64-1),"&lt;100%")</f>
        <v>-0.99115044247787609</v>
      </c>
      <c r="O64" s="61">
        <f>IFERROR(IF(L64=0,,L64/K64-1),"&lt;100%")</f>
        <v>13</v>
      </c>
      <c r="P64" s="61">
        <f>IFERROR(IF(M64=0,,M64/L64-1),"&lt;100%")</f>
        <v>0</v>
      </c>
      <c r="Q64" s="65">
        <f>IFERROR(IF(M64=IFERROR(IF(M64=0,,M64/L75-1),"&lt;100%")=0,,M64/L75-1),"")</f>
        <v>-1</v>
      </c>
      <c r="R64" s="58">
        <f>SUM(AN8)</f>
        <v>7834</v>
      </c>
      <c r="S64" s="59">
        <f>SUM(AN20)</f>
        <v>8864</v>
      </c>
      <c r="T64" s="59">
        <f>SUM(AN32)</f>
        <v>9520.25</v>
      </c>
      <c r="U64" s="59">
        <f>IFERROR(IF(AN44="",NA(),SUM(AN44)),"")</f>
        <v>10748.25</v>
      </c>
      <c r="V64" s="60">
        <f>IFERROR(IF(S64=0,,S64/R64-1),"&lt;100%")</f>
        <v>0.13147817207046208</v>
      </c>
      <c r="W64" s="60">
        <f>IFERROR(IF(T64=0,,T64/S64-1),"&lt;100%")</f>
        <v>7.4035424187725685E-2</v>
      </c>
      <c r="X64" s="60">
        <f>IFERROR(IF(U64=0,,U64/T64-1),"&lt;100%")</f>
        <v>0.12898820934324196</v>
      </c>
      <c r="Y64" s="65">
        <f>IFERROR(IF(U64=0,,U64/T75-1),"&lt;100%")</f>
        <v>0.4678889685547476</v>
      </c>
      <c r="Z64" s="58">
        <f>SUM(AR8)</f>
        <v>27321</v>
      </c>
      <c r="AA64" s="59">
        <f>SUM(AR20)</f>
        <v>19417</v>
      </c>
      <c r="AB64" s="59">
        <f>SUM(AR32)</f>
        <v>23779.5</v>
      </c>
      <c r="AC64" s="59">
        <f>SUM(AR44)</f>
        <v>35190.75</v>
      </c>
      <c r="AD64" s="60">
        <f>IF(AA64=0,,AA64/Z64-1)</f>
        <v>-0.28930127008528239</v>
      </c>
      <c r="AE64" s="60">
        <f>IF(AB64=0,,AB64/AA64-1)</f>
        <v>0.22467425451923573</v>
      </c>
      <c r="AF64" s="60">
        <f>IFERROR(IF(AC64=0,,AC64/AB64-1),"")</f>
        <v>0.47987762568599002</v>
      </c>
      <c r="AG64" s="65">
        <f>IFERROR(IF(AC64=0,,AC64/AB75-1),"")</f>
        <v>0.76846826473692142</v>
      </c>
    </row>
    <row r="65" spans="1:33" x14ac:dyDescent="0.25">
      <c r="A65" s="57" t="s">
        <v>111</v>
      </c>
      <c r="B65" s="66">
        <f t="shared" ref="B65:B75" si="14">SUM(X9)</f>
        <v>34011</v>
      </c>
      <c r="C65" s="67">
        <f t="shared" ref="C65:C75" si="15">SUM(X21)</f>
        <v>28039</v>
      </c>
      <c r="D65" s="67">
        <f t="shared" ref="D65:D75" si="16">SUM(X33)</f>
        <v>34005</v>
      </c>
      <c r="E65" s="20">
        <f t="shared" ref="E65:E75" si="17">SUM(X45)</f>
        <v>36407.75</v>
      </c>
      <c r="F65" s="68">
        <f t="shared" ref="F65:H75" si="18">IFERROR(IF(C65=0,,C65/B65-1),"&lt;100%")</f>
        <v>-0.17559025021316632</v>
      </c>
      <c r="G65" s="69">
        <f t="shared" si="18"/>
        <v>0.21277506330468277</v>
      </c>
      <c r="H65" s="69">
        <f t="shared" si="18"/>
        <v>7.0658726657844451E-2</v>
      </c>
      <c r="I65" s="70">
        <f>IFERROR(IF(E65=0,,E65/E64-1),"&lt;100%")</f>
        <v>-7.3800362514707341E-2</v>
      </c>
      <c r="J65" s="71">
        <f t="shared" ref="J65:J75" si="19">SUM(AB9)</f>
        <v>40</v>
      </c>
      <c r="K65" s="72">
        <f t="shared" ref="K65:K75" si="20">SUM(AB21)</f>
        <v>2</v>
      </c>
      <c r="L65" s="72">
        <f t="shared" ref="L65:L75" si="21">SUM(AB33)</f>
        <v>0</v>
      </c>
      <c r="M65" s="67">
        <f t="shared" ref="M65:M75" si="22">SUM(AB45)</f>
        <v>248</v>
      </c>
      <c r="N65" s="69">
        <f t="shared" ref="N65:P76" si="23">IFERROR(IF(K65=0,,K65/J65-1),"&lt;100%")</f>
        <v>-0.95</v>
      </c>
      <c r="O65" s="69">
        <f t="shared" si="23"/>
        <v>0</v>
      </c>
      <c r="P65" s="69" t="str">
        <f t="shared" si="23"/>
        <v>&lt;100%</v>
      </c>
      <c r="Q65" s="73" t="str">
        <f>IFERROR(IF(M65=0,,M65/M64-1),"&lt;100%")</f>
        <v>&lt;100%</v>
      </c>
      <c r="R65" s="66">
        <f t="shared" ref="R65:R75" si="24">SUM(AN9)</f>
        <v>9416</v>
      </c>
      <c r="S65" s="67">
        <f t="shared" ref="S65:S75" si="25">SUM(AN21)</f>
        <v>10943</v>
      </c>
      <c r="T65" s="67">
        <f t="shared" ref="T65:T75" si="26">SUM(AN33)</f>
        <v>10975.5</v>
      </c>
      <c r="U65" s="67">
        <f t="shared" ref="U65:U75" si="27">IFERROR(IF(AN45="",NA(),SUM(AN45)),"")</f>
        <v>10776.75</v>
      </c>
      <c r="V65" s="68">
        <f t="shared" ref="V65:X76" si="28">IFERROR(IF(S65=0,,S65/R65-1),"&lt;100%")</f>
        <v>0.16217077315208162</v>
      </c>
      <c r="W65" s="68">
        <f t="shared" si="28"/>
        <v>2.9699351183405387E-3</v>
      </c>
      <c r="X65" s="68">
        <f t="shared" si="28"/>
        <v>-1.8108514418477495E-2</v>
      </c>
      <c r="Y65" s="73">
        <f>IFERROR(IF(U65=0,,U65/U64-1),"&lt;100%")</f>
        <v>2.6515944456073637E-3</v>
      </c>
      <c r="Z65" s="66">
        <f t="shared" ref="Z65:Z75" si="29">SUM(AR9)</f>
        <v>25295</v>
      </c>
      <c r="AA65" s="67">
        <f t="shared" ref="AA65:AA75" si="30">SUM(AR21)</f>
        <v>18047</v>
      </c>
      <c r="AB65" s="67">
        <f t="shared" ref="AB65:AB75" si="31">SUM(AR33)</f>
        <v>23239.25</v>
      </c>
      <c r="AC65" s="67">
        <f t="shared" ref="AC65:AC75" si="32">SUM(AR45)</f>
        <v>26305.25</v>
      </c>
      <c r="AD65" s="68">
        <f t="shared" ref="AD65:AE76" si="33">IF(AA65=0,,AA65/Z65-1)</f>
        <v>-0.28653884166831389</v>
      </c>
      <c r="AE65" s="68">
        <f t="shared" si="33"/>
        <v>0.28770709813265372</v>
      </c>
      <c r="AF65" s="68">
        <f t="shared" ref="AF65:AF75" si="34">IFERROR(IF(AC65=0,,AC65/AB65-1),"")</f>
        <v>0.13193196854459588</v>
      </c>
      <c r="AG65" s="73">
        <f>IFERROR(IF(AC65=0,,AC65/AC64-1),"")</f>
        <v>-0.2524953290282248</v>
      </c>
    </row>
    <row r="66" spans="1:33" x14ac:dyDescent="0.25">
      <c r="A66" s="57" t="s">
        <v>112</v>
      </c>
      <c r="B66" s="66">
        <f t="shared" si="14"/>
        <v>26145</v>
      </c>
      <c r="C66" s="67">
        <f t="shared" si="15"/>
        <v>32440</v>
      </c>
      <c r="D66" s="67">
        <f t="shared" si="16"/>
        <v>30765</v>
      </c>
      <c r="E66" s="20">
        <f t="shared" si="17"/>
        <v>33957</v>
      </c>
      <c r="F66" s="68">
        <f t="shared" si="18"/>
        <v>0.24077261426659025</v>
      </c>
      <c r="G66" s="69">
        <f t="shared" si="18"/>
        <v>-5.1633785450061698E-2</v>
      </c>
      <c r="H66" s="69">
        <f t="shared" si="18"/>
        <v>0.103754266211604</v>
      </c>
      <c r="I66" s="70">
        <f t="shared" ref="I66:I75" si="35">IFERROR(IF(E66=0,,E66/E65-1),"&lt;100%")</f>
        <v>-6.7313964746516852E-2</v>
      </c>
      <c r="J66" s="71">
        <f t="shared" si="19"/>
        <v>14</v>
      </c>
      <c r="K66" s="72">
        <f t="shared" si="20"/>
        <v>0</v>
      </c>
      <c r="L66" s="72">
        <f t="shared" si="21"/>
        <v>4</v>
      </c>
      <c r="M66" s="67">
        <f t="shared" si="22"/>
        <v>407</v>
      </c>
      <c r="N66" s="69">
        <f>IFERROR(IF(K66=0,,K66/J66-1),"&lt;100%")</f>
        <v>0</v>
      </c>
      <c r="O66" s="69" t="str">
        <f t="shared" si="23"/>
        <v>&lt;100%</v>
      </c>
      <c r="P66" s="69">
        <f t="shared" si="23"/>
        <v>100.75</v>
      </c>
      <c r="Q66" s="73">
        <f t="shared" ref="Q66:Q74" si="36">IFERROR(IF(M66=0,,M66/M65-1),"&lt;100%")</f>
        <v>0.6411290322580645</v>
      </c>
      <c r="R66" s="66">
        <f t="shared" si="24"/>
        <v>8021</v>
      </c>
      <c r="S66" s="67">
        <f t="shared" si="25"/>
        <v>10541</v>
      </c>
      <c r="T66" s="67">
        <f t="shared" si="26"/>
        <v>11097.75</v>
      </c>
      <c r="U66" s="67">
        <f t="shared" si="27"/>
        <v>10603</v>
      </c>
      <c r="V66" s="68">
        <f t="shared" si="28"/>
        <v>0.31417528986410681</v>
      </c>
      <c r="W66" s="68">
        <f t="shared" si="28"/>
        <v>5.2817569490560601E-2</v>
      </c>
      <c r="X66" s="68">
        <f t="shared" si="28"/>
        <v>-4.4581108783311896E-2</v>
      </c>
      <c r="Y66" s="73">
        <f t="shared" ref="Y66:Y75" si="37">IFERROR(IF(U66=0,,U66/U65-1),"&lt;100%")</f>
        <v>-1.6122671491869078E-2</v>
      </c>
      <c r="Z66" s="66">
        <f t="shared" si="29"/>
        <v>16223</v>
      </c>
      <c r="AA66" s="67">
        <f t="shared" si="30"/>
        <v>17751</v>
      </c>
      <c r="AB66" s="67">
        <f t="shared" si="31"/>
        <v>19075.75</v>
      </c>
      <c r="AC66" s="67">
        <f t="shared" si="32"/>
        <v>25004.25</v>
      </c>
      <c r="AD66" s="68">
        <f t="shared" si="33"/>
        <v>9.4187264994144204E-2</v>
      </c>
      <c r="AE66" s="68">
        <f t="shared" si="33"/>
        <v>7.4629598332488278E-2</v>
      </c>
      <c r="AF66" s="68">
        <f t="shared" si="34"/>
        <v>0.31078725607118995</v>
      </c>
      <c r="AG66" s="73">
        <f t="shared" ref="AG66:AG74" si="38">IFERROR(IF(AC66=0,,AC66/AC65-1),"")</f>
        <v>-4.9457807852044788E-2</v>
      </c>
    </row>
    <row r="67" spans="1:33" x14ac:dyDescent="0.25">
      <c r="A67" s="57" t="s">
        <v>113</v>
      </c>
      <c r="B67" s="66">
        <f t="shared" si="14"/>
        <v>38122</v>
      </c>
      <c r="C67" s="67">
        <f t="shared" si="15"/>
        <v>34441</v>
      </c>
      <c r="D67" s="67">
        <f t="shared" si="16"/>
        <v>40192.5</v>
      </c>
      <c r="E67" s="20">
        <f t="shared" si="17"/>
        <v>38780.25</v>
      </c>
      <c r="F67" s="68">
        <f t="shared" si="18"/>
        <v>-9.6558417711557598E-2</v>
      </c>
      <c r="G67" s="69">
        <f t="shared" si="18"/>
        <v>0.16699573183124761</v>
      </c>
      <c r="H67" s="69">
        <f t="shared" si="18"/>
        <v>-3.513715245381599E-2</v>
      </c>
      <c r="I67" s="70">
        <f t="shared" si="35"/>
        <v>0.14203993285625938</v>
      </c>
      <c r="J67" s="71">
        <f t="shared" si="19"/>
        <v>2</v>
      </c>
      <c r="K67" s="72">
        <f t="shared" si="20"/>
        <v>0</v>
      </c>
      <c r="L67" s="72">
        <f t="shared" si="21"/>
        <v>0</v>
      </c>
      <c r="M67" s="67">
        <f t="shared" si="22"/>
        <v>52</v>
      </c>
      <c r="N67" s="69">
        <f t="shared" si="23"/>
        <v>0</v>
      </c>
      <c r="O67" s="69">
        <f t="shared" si="23"/>
        <v>0</v>
      </c>
      <c r="P67" s="69" t="str">
        <f t="shared" si="23"/>
        <v>&lt;100%</v>
      </c>
      <c r="Q67" s="73">
        <f t="shared" si="36"/>
        <v>-0.87223587223587229</v>
      </c>
      <c r="R67" s="66">
        <f t="shared" si="24"/>
        <v>5352</v>
      </c>
      <c r="S67" s="67">
        <f t="shared" si="25"/>
        <v>10773</v>
      </c>
      <c r="T67" s="67">
        <f t="shared" si="26"/>
        <v>11120.75</v>
      </c>
      <c r="U67" s="67">
        <f t="shared" si="27"/>
        <v>10382</v>
      </c>
      <c r="V67" s="68">
        <f t="shared" si="28"/>
        <v>1.0128923766816142</v>
      </c>
      <c r="W67" s="68">
        <f t="shared" si="28"/>
        <v>3.2279773507843723E-2</v>
      </c>
      <c r="X67" s="68">
        <f t="shared" si="28"/>
        <v>-6.6429872085965402E-2</v>
      </c>
      <c r="Y67" s="73">
        <f t="shared" si="37"/>
        <v>-2.0843157596906581E-2</v>
      </c>
      <c r="Z67" s="66">
        <f t="shared" si="29"/>
        <v>22251</v>
      </c>
      <c r="AA67" s="67">
        <f t="shared" si="30"/>
        <v>22141</v>
      </c>
      <c r="AB67" s="67">
        <f t="shared" si="31"/>
        <v>21303</v>
      </c>
      <c r="AC67" s="67">
        <f t="shared" si="32"/>
        <v>26221.5</v>
      </c>
      <c r="AD67" s="68">
        <f t="shared" si="33"/>
        <v>-4.9435980405374558E-3</v>
      </c>
      <c r="AE67" s="68">
        <f t="shared" si="33"/>
        <v>-3.7848335666862409E-2</v>
      </c>
      <c r="AF67" s="68">
        <f t="shared" si="34"/>
        <v>0.23088297422898174</v>
      </c>
      <c r="AG67" s="73">
        <f t="shared" si="38"/>
        <v>4.8681724106901747E-2</v>
      </c>
    </row>
    <row r="68" spans="1:33" x14ac:dyDescent="0.25">
      <c r="A68" s="57" t="s">
        <v>114</v>
      </c>
      <c r="B68" s="66">
        <f t="shared" si="14"/>
        <v>35283</v>
      </c>
      <c r="C68" s="67">
        <f t="shared" si="15"/>
        <v>33447</v>
      </c>
      <c r="D68" s="67">
        <f t="shared" si="16"/>
        <v>37408</v>
      </c>
      <c r="E68" s="20">
        <f t="shared" si="17"/>
        <v>0</v>
      </c>
      <c r="F68" s="68">
        <f t="shared" si="18"/>
        <v>-5.203639146331096E-2</v>
      </c>
      <c r="G68" s="69">
        <f t="shared" si="18"/>
        <v>0.11842616677130979</v>
      </c>
      <c r="H68" s="69">
        <f t="shared" si="18"/>
        <v>0</v>
      </c>
      <c r="I68" s="70">
        <f t="shared" si="35"/>
        <v>0</v>
      </c>
      <c r="J68" s="71">
        <f t="shared" si="19"/>
        <v>0</v>
      </c>
      <c r="K68" s="72">
        <f t="shared" si="20"/>
        <v>10</v>
      </c>
      <c r="L68" s="72">
        <f t="shared" si="21"/>
        <v>4</v>
      </c>
      <c r="M68" s="67">
        <f t="shared" si="22"/>
        <v>0</v>
      </c>
      <c r="N68" s="69" t="str">
        <f>IFERROR(IF(K68=0,,K68/J68-1),"&lt;100%")</f>
        <v>&lt;100%</v>
      </c>
      <c r="O68" s="69">
        <f t="shared" si="23"/>
        <v>-0.6</v>
      </c>
      <c r="P68" s="69">
        <f t="shared" si="23"/>
        <v>0</v>
      </c>
      <c r="Q68" s="73">
        <f t="shared" si="36"/>
        <v>0</v>
      </c>
      <c r="R68" s="66">
        <f t="shared" si="24"/>
        <v>8861</v>
      </c>
      <c r="S68" s="67">
        <f t="shared" si="25"/>
        <v>10636</v>
      </c>
      <c r="T68" s="67">
        <f t="shared" si="26"/>
        <v>9067.25</v>
      </c>
      <c r="U68" s="67" t="str">
        <f t="shared" si="27"/>
        <v/>
      </c>
      <c r="V68" s="68">
        <f t="shared" si="28"/>
        <v>0.20031599142308987</v>
      </c>
      <c r="W68" s="68">
        <f t="shared" si="28"/>
        <v>-0.14749435878149675</v>
      </c>
      <c r="X68" s="68" t="str">
        <f t="shared" si="28"/>
        <v>&lt;100%</v>
      </c>
      <c r="Y68" s="73" t="str">
        <f t="shared" si="37"/>
        <v>&lt;100%</v>
      </c>
      <c r="Z68" s="66">
        <f t="shared" si="29"/>
        <v>26633</v>
      </c>
      <c r="AA68" s="67">
        <f t="shared" si="30"/>
        <v>19742</v>
      </c>
      <c r="AB68" s="67">
        <f t="shared" si="31"/>
        <v>23765.75</v>
      </c>
      <c r="AC68" s="67">
        <f t="shared" si="32"/>
        <v>0</v>
      </c>
      <c r="AD68" s="68">
        <f t="shared" si="33"/>
        <v>-0.25873915818721138</v>
      </c>
      <c r="AE68" s="68">
        <f t="shared" si="33"/>
        <v>0.20381673589301985</v>
      </c>
      <c r="AF68" s="68">
        <f t="shared" si="34"/>
        <v>0</v>
      </c>
      <c r="AG68" s="73">
        <f t="shared" si="38"/>
        <v>0</v>
      </c>
    </row>
    <row r="69" spans="1:33" x14ac:dyDescent="0.25">
      <c r="A69" s="57" t="s">
        <v>115</v>
      </c>
      <c r="B69" s="66">
        <f t="shared" si="14"/>
        <v>31633</v>
      </c>
      <c r="C69" s="67">
        <f t="shared" si="15"/>
        <v>33217</v>
      </c>
      <c r="D69" s="67">
        <f t="shared" si="16"/>
        <v>39024.25</v>
      </c>
      <c r="E69" s="20">
        <f t="shared" si="17"/>
        <v>0</v>
      </c>
      <c r="F69" s="68">
        <f t="shared" si="18"/>
        <v>5.007428950779258E-2</v>
      </c>
      <c r="G69" s="69">
        <f t="shared" si="18"/>
        <v>0.17482764849324139</v>
      </c>
      <c r="H69" s="69">
        <f t="shared" si="18"/>
        <v>0</v>
      </c>
      <c r="I69" s="70">
        <f t="shared" si="35"/>
        <v>0</v>
      </c>
      <c r="J69" s="71">
        <f t="shared" si="19"/>
        <v>2</v>
      </c>
      <c r="K69" s="72">
        <f t="shared" si="20"/>
        <v>0</v>
      </c>
      <c r="L69" s="72">
        <f t="shared" si="21"/>
        <v>0</v>
      </c>
      <c r="M69" s="67">
        <f t="shared" si="22"/>
        <v>0</v>
      </c>
      <c r="N69" s="69">
        <f t="shared" si="23"/>
        <v>0</v>
      </c>
      <c r="O69" s="69">
        <f t="shared" si="23"/>
        <v>0</v>
      </c>
      <c r="P69" s="69">
        <f t="shared" si="23"/>
        <v>0</v>
      </c>
      <c r="Q69" s="73">
        <f t="shared" si="36"/>
        <v>0</v>
      </c>
      <c r="R69" s="66">
        <f t="shared" si="24"/>
        <v>9929</v>
      </c>
      <c r="S69" s="67">
        <f t="shared" si="25"/>
        <v>11220</v>
      </c>
      <c r="T69" s="67">
        <f t="shared" si="26"/>
        <v>11269</v>
      </c>
      <c r="U69" s="67" t="str">
        <f t="shared" si="27"/>
        <v/>
      </c>
      <c r="V69" s="68">
        <f t="shared" si="28"/>
        <v>0.13002316446772078</v>
      </c>
      <c r="W69" s="68">
        <f t="shared" si="28"/>
        <v>4.3672014260249803E-3</v>
      </c>
      <c r="X69" s="68" t="str">
        <f t="shared" si="28"/>
        <v>&lt;100%</v>
      </c>
      <c r="Y69" s="73" t="str">
        <f>IFERROR(IF(U69=0,,U69/U68-1),"&lt;100%")</f>
        <v>&lt;100%</v>
      </c>
      <c r="Z69" s="66">
        <f t="shared" si="29"/>
        <v>24524</v>
      </c>
      <c r="AA69" s="67">
        <f t="shared" si="30"/>
        <v>22824</v>
      </c>
      <c r="AB69" s="67">
        <f t="shared" si="31"/>
        <v>28825</v>
      </c>
      <c r="AC69" s="67">
        <f t="shared" si="32"/>
        <v>0</v>
      </c>
      <c r="AD69" s="68">
        <f t="shared" si="33"/>
        <v>-6.931984994291307E-2</v>
      </c>
      <c r="AE69" s="68">
        <f t="shared" si="33"/>
        <v>0.26292499123729418</v>
      </c>
      <c r="AF69" s="68">
        <f t="shared" si="34"/>
        <v>0</v>
      </c>
      <c r="AG69" s="73">
        <f t="shared" si="38"/>
        <v>0</v>
      </c>
    </row>
    <row r="70" spans="1:33" x14ac:dyDescent="0.25">
      <c r="A70" s="57" t="s">
        <v>116</v>
      </c>
      <c r="B70" s="66">
        <f t="shared" si="14"/>
        <v>37824</v>
      </c>
      <c r="C70" s="67">
        <f t="shared" si="15"/>
        <v>31013</v>
      </c>
      <c r="D70" s="67">
        <f t="shared" si="16"/>
        <v>37208</v>
      </c>
      <c r="E70" s="20">
        <f t="shared" si="17"/>
        <v>0</v>
      </c>
      <c r="F70" s="68">
        <f t="shared" si="18"/>
        <v>-0.18007085448392557</v>
      </c>
      <c r="G70" s="69">
        <f t="shared" si="18"/>
        <v>0.19975494147615525</v>
      </c>
      <c r="H70" s="69">
        <f t="shared" si="18"/>
        <v>0</v>
      </c>
      <c r="I70" s="70">
        <f t="shared" si="35"/>
        <v>0</v>
      </c>
      <c r="J70" s="71">
        <f t="shared" si="19"/>
        <v>0</v>
      </c>
      <c r="K70" s="72">
        <f t="shared" si="20"/>
        <v>0</v>
      </c>
      <c r="L70" s="72">
        <f t="shared" si="21"/>
        <v>2</v>
      </c>
      <c r="M70" s="67">
        <f t="shared" si="22"/>
        <v>0</v>
      </c>
      <c r="N70" s="69">
        <f t="shared" si="23"/>
        <v>0</v>
      </c>
      <c r="O70" s="69" t="str">
        <f t="shared" si="23"/>
        <v>&lt;100%</v>
      </c>
      <c r="P70" s="69">
        <f t="shared" si="23"/>
        <v>0</v>
      </c>
      <c r="Q70" s="73">
        <f t="shared" si="36"/>
        <v>0</v>
      </c>
      <c r="R70" s="66">
        <f t="shared" si="24"/>
        <v>11343</v>
      </c>
      <c r="S70" s="67">
        <f t="shared" si="25"/>
        <v>8777</v>
      </c>
      <c r="T70" s="67">
        <f t="shared" si="26"/>
        <v>8791</v>
      </c>
      <c r="U70" s="67" t="str">
        <f t="shared" si="27"/>
        <v/>
      </c>
      <c r="V70" s="68">
        <f t="shared" si="28"/>
        <v>-0.22621881336507099</v>
      </c>
      <c r="W70" s="68">
        <f t="shared" si="28"/>
        <v>1.5950780448901192E-3</v>
      </c>
      <c r="X70" s="68" t="str">
        <f t="shared" si="28"/>
        <v>&lt;100%</v>
      </c>
      <c r="Y70" s="73" t="str">
        <f>IFERROR(IF(U70=0,,U70/U69-1),"&lt;100%")</f>
        <v>&lt;100%</v>
      </c>
      <c r="Z70" s="66">
        <f t="shared" si="29"/>
        <v>26486</v>
      </c>
      <c r="AA70" s="67">
        <f t="shared" si="30"/>
        <v>19294</v>
      </c>
      <c r="AB70" s="67">
        <f t="shared" si="31"/>
        <v>25834.5</v>
      </c>
      <c r="AC70" s="67">
        <f t="shared" si="32"/>
        <v>0</v>
      </c>
      <c r="AD70" s="68">
        <f t="shared" si="33"/>
        <v>-0.27153968134108586</v>
      </c>
      <c r="AE70" s="68">
        <f t="shared" si="33"/>
        <v>0.33899139628900166</v>
      </c>
      <c r="AF70" s="68">
        <f t="shared" si="34"/>
        <v>0</v>
      </c>
      <c r="AG70" s="73">
        <f t="shared" si="38"/>
        <v>0</v>
      </c>
    </row>
    <row r="71" spans="1:33" x14ac:dyDescent="0.25">
      <c r="A71" s="57" t="s">
        <v>117</v>
      </c>
      <c r="B71" s="66">
        <f t="shared" si="14"/>
        <v>45059</v>
      </c>
      <c r="C71" s="67">
        <f t="shared" si="15"/>
        <v>34880</v>
      </c>
      <c r="D71" s="67">
        <f t="shared" si="16"/>
        <v>40741.25</v>
      </c>
      <c r="E71" s="20">
        <f t="shared" si="17"/>
        <v>0</v>
      </c>
      <c r="F71" s="68">
        <f t="shared" si="18"/>
        <v>-0.22590381499811363</v>
      </c>
      <c r="G71" s="69">
        <f t="shared" si="18"/>
        <v>0.16804042431192667</v>
      </c>
      <c r="H71" s="69">
        <f t="shared" si="18"/>
        <v>0</v>
      </c>
      <c r="I71" s="70">
        <f t="shared" si="35"/>
        <v>0</v>
      </c>
      <c r="J71" s="71">
        <f t="shared" si="19"/>
        <v>16</v>
      </c>
      <c r="K71" s="72">
        <f t="shared" si="20"/>
        <v>0</v>
      </c>
      <c r="L71" s="72">
        <f t="shared" si="21"/>
        <v>18</v>
      </c>
      <c r="M71" s="67">
        <f t="shared" si="22"/>
        <v>0</v>
      </c>
      <c r="N71" s="69">
        <f t="shared" si="23"/>
        <v>0</v>
      </c>
      <c r="O71" s="69" t="str">
        <f t="shared" si="23"/>
        <v>&lt;100%</v>
      </c>
      <c r="P71" s="69">
        <f t="shared" si="23"/>
        <v>0</v>
      </c>
      <c r="Q71" s="73">
        <f t="shared" si="36"/>
        <v>0</v>
      </c>
      <c r="R71" s="66">
        <f t="shared" si="24"/>
        <v>14606</v>
      </c>
      <c r="S71" s="67">
        <f t="shared" si="25"/>
        <v>11464</v>
      </c>
      <c r="T71" s="67">
        <f t="shared" si="26"/>
        <v>10405.25</v>
      </c>
      <c r="U71" s="67" t="str">
        <f t="shared" si="27"/>
        <v/>
      </c>
      <c r="V71" s="68">
        <f t="shared" si="28"/>
        <v>-0.21511707517458578</v>
      </c>
      <c r="W71" s="68">
        <f t="shared" si="28"/>
        <v>-9.2354326587578472E-2</v>
      </c>
      <c r="X71" s="68" t="str">
        <f t="shared" si="28"/>
        <v>&lt;100%</v>
      </c>
      <c r="Y71" s="73" t="str">
        <f t="shared" si="37"/>
        <v>&lt;100%</v>
      </c>
      <c r="Z71" s="66">
        <f t="shared" si="29"/>
        <v>29075</v>
      </c>
      <c r="AA71" s="67">
        <f t="shared" si="30"/>
        <v>24397</v>
      </c>
      <c r="AB71" s="67">
        <f t="shared" si="31"/>
        <v>31628.25</v>
      </c>
      <c r="AC71" s="67">
        <f t="shared" si="32"/>
        <v>0</v>
      </c>
      <c r="AD71" s="68">
        <f t="shared" si="33"/>
        <v>-0.16089423903697331</v>
      </c>
      <c r="AE71" s="68">
        <f t="shared" si="33"/>
        <v>0.29639914743616025</v>
      </c>
      <c r="AF71" s="68">
        <f t="shared" si="34"/>
        <v>0</v>
      </c>
      <c r="AG71" s="73">
        <f t="shared" si="38"/>
        <v>0</v>
      </c>
    </row>
    <row r="72" spans="1:33" x14ac:dyDescent="0.25">
      <c r="A72" s="57" t="s">
        <v>118</v>
      </c>
      <c r="B72" s="66">
        <f t="shared" si="14"/>
        <v>37613</v>
      </c>
      <c r="C72" s="67">
        <f t="shared" si="15"/>
        <v>34354</v>
      </c>
      <c r="D72" s="67">
        <f t="shared" si="16"/>
        <v>34436.75</v>
      </c>
      <c r="E72" s="20">
        <f t="shared" si="17"/>
        <v>0</v>
      </c>
      <c r="F72" s="68">
        <f t="shared" si="18"/>
        <v>-8.6645574668332781E-2</v>
      </c>
      <c r="G72" s="69">
        <f t="shared" si="18"/>
        <v>2.4087442510334345E-3</v>
      </c>
      <c r="H72" s="69">
        <f t="shared" si="18"/>
        <v>0</v>
      </c>
      <c r="I72" s="70">
        <f t="shared" si="35"/>
        <v>0</v>
      </c>
      <c r="J72" s="71">
        <f t="shared" si="19"/>
        <v>68</v>
      </c>
      <c r="K72" s="72">
        <f t="shared" si="20"/>
        <v>0</v>
      </c>
      <c r="L72" s="72">
        <f t="shared" si="21"/>
        <v>24</v>
      </c>
      <c r="M72" s="67">
        <f t="shared" si="22"/>
        <v>0</v>
      </c>
      <c r="N72" s="69">
        <f t="shared" si="23"/>
        <v>0</v>
      </c>
      <c r="O72" s="69" t="str">
        <f t="shared" si="23"/>
        <v>&lt;100%</v>
      </c>
      <c r="P72" s="69">
        <f t="shared" si="23"/>
        <v>0</v>
      </c>
      <c r="Q72" s="73">
        <f t="shared" si="36"/>
        <v>0</v>
      </c>
      <c r="R72" s="66">
        <f t="shared" si="24"/>
        <v>10982</v>
      </c>
      <c r="S72" s="67">
        <f t="shared" si="25"/>
        <v>10231</v>
      </c>
      <c r="T72" s="67">
        <f t="shared" si="26"/>
        <v>11253.25</v>
      </c>
      <c r="U72" s="67" t="str">
        <f t="shared" si="27"/>
        <v/>
      </c>
      <c r="V72" s="68">
        <f t="shared" si="28"/>
        <v>-6.8384629393553054E-2</v>
      </c>
      <c r="W72" s="68">
        <f t="shared" si="28"/>
        <v>9.9916919167236884E-2</v>
      </c>
      <c r="X72" s="68" t="str">
        <f t="shared" si="28"/>
        <v>&lt;100%</v>
      </c>
      <c r="Y72" s="73" t="str">
        <f t="shared" si="37"/>
        <v>&lt;100%</v>
      </c>
      <c r="Z72" s="66">
        <f t="shared" si="29"/>
        <v>24587</v>
      </c>
      <c r="AA72" s="67">
        <f t="shared" si="30"/>
        <v>19200</v>
      </c>
      <c r="AB72" s="67">
        <f t="shared" si="31"/>
        <v>24073</v>
      </c>
      <c r="AC72" s="67">
        <f t="shared" si="32"/>
        <v>0</v>
      </c>
      <c r="AD72" s="68">
        <f t="shared" si="33"/>
        <v>-0.21909952413877254</v>
      </c>
      <c r="AE72" s="68">
        <f t="shared" si="33"/>
        <v>0.25380208333333343</v>
      </c>
      <c r="AF72" s="68">
        <f t="shared" si="34"/>
        <v>0</v>
      </c>
      <c r="AG72" s="73">
        <f t="shared" si="38"/>
        <v>0</v>
      </c>
    </row>
    <row r="73" spans="1:33" x14ac:dyDescent="0.25">
      <c r="A73" s="57" t="s">
        <v>119</v>
      </c>
      <c r="B73" s="66">
        <f t="shared" si="14"/>
        <v>33852</v>
      </c>
      <c r="C73" s="67">
        <f t="shared" si="15"/>
        <v>34406</v>
      </c>
      <c r="D73" s="67">
        <f t="shared" si="16"/>
        <v>39138</v>
      </c>
      <c r="E73" s="20">
        <f t="shared" si="17"/>
        <v>0</v>
      </c>
      <c r="F73" s="68">
        <f t="shared" si="18"/>
        <v>1.6365355075032451E-2</v>
      </c>
      <c r="G73" s="69">
        <f t="shared" si="18"/>
        <v>0.13753415102017086</v>
      </c>
      <c r="H73" s="69">
        <f t="shared" si="18"/>
        <v>0</v>
      </c>
      <c r="I73" s="70">
        <f t="shared" si="35"/>
        <v>0</v>
      </c>
      <c r="J73" s="71">
        <f t="shared" si="19"/>
        <v>0</v>
      </c>
      <c r="K73" s="72">
        <f t="shared" si="20"/>
        <v>16</v>
      </c>
      <c r="L73" s="72">
        <f t="shared" si="21"/>
        <v>104</v>
      </c>
      <c r="M73" s="67">
        <f t="shared" si="22"/>
        <v>0</v>
      </c>
      <c r="N73" s="69" t="str">
        <f>IFERROR(IF(K73=0,,K73/J73-1),"&lt;100%")</f>
        <v>&lt;100%</v>
      </c>
      <c r="O73" s="69">
        <f t="shared" si="23"/>
        <v>5.5</v>
      </c>
      <c r="P73" s="69">
        <f t="shared" si="23"/>
        <v>0</v>
      </c>
      <c r="Q73" s="73">
        <f t="shared" si="36"/>
        <v>0</v>
      </c>
      <c r="R73" s="66">
        <f t="shared" si="24"/>
        <v>10675</v>
      </c>
      <c r="S73" s="67">
        <f t="shared" si="25"/>
        <v>10864</v>
      </c>
      <c r="T73" s="67">
        <f t="shared" si="26"/>
        <v>9968</v>
      </c>
      <c r="U73" s="67" t="str">
        <f t="shared" si="27"/>
        <v/>
      </c>
      <c r="V73" s="68">
        <f t="shared" si="28"/>
        <v>1.7704918032786843E-2</v>
      </c>
      <c r="W73" s="68">
        <f t="shared" si="28"/>
        <v>-8.2474226804123751E-2</v>
      </c>
      <c r="X73" s="68" t="str">
        <f t="shared" si="28"/>
        <v>&lt;100%</v>
      </c>
      <c r="Y73" s="73" t="str">
        <f t="shared" si="37"/>
        <v>&lt;100%</v>
      </c>
      <c r="Z73" s="66">
        <f t="shared" si="29"/>
        <v>25931</v>
      </c>
      <c r="AA73" s="67">
        <f t="shared" si="30"/>
        <v>21198</v>
      </c>
      <c r="AB73" s="67">
        <f t="shared" si="31"/>
        <v>27235.5</v>
      </c>
      <c r="AC73" s="67">
        <f t="shared" si="32"/>
        <v>0</v>
      </c>
      <c r="AD73" s="68">
        <f t="shared" si="33"/>
        <v>-0.18252284909953342</v>
      </c>
      <c r="AE73" s="68">
        <f t="shared" si="33"/>
        <v>0.28481460515142931</v>
      </c>
      <c r="AF73" s="68">
        <f t="shared" si="34"/>
        <v>0</v>
      </c>
      <c r="AG73" s="73">
        <f t="shared" si="38"/>
        <v>0</v>
      </c>
    </row>
    <row r="74" spans="1:33" x14ac:dyDescent="0.25">
      <c r="A74" s="57" t="s">
        <v>120</v>
      </c>
      <c r="B74" s="66">
        <f t="shared" si="14"/>
        <v>39825</v>
      </c>
      <c r="C74" s="67">
        <f t="shared" si="15"/>
        <v>32022</v>
      </c>
      <c r="D74" s="67">
        <f t="shared" si="16"/>
        <v>30700.5</v>
      </c>
      <c r="E74" s="20">
        <f t="shared" si="17"/>
        <v>0</v>
      </c>
      <c r="F74" s="68">
        <f t="shared" si="18"/>
        <v>-0.19593220338983053</v>
      </c>
      <c r="G74" s="69">
        <f t="shared" si="18"/>
        <v>-4.1268502904253324E-2</v>
      </c>
      <c r="H74" s="69">
        <f t="shared" si="18"/>
        <v>0</v>
      </c>
      <c r="I74" s="70">
        <f t="shared" si="35"/>
        <v>0</v>
      </c>
      <c r="J74" s="71">
        <f t="shared" si="19"/>
        <v>10</v>
      </c>
      <c r="K74" s="72">
        <f t="shared" si="20"/>
        <v>20</v>
      </c>
      <c r="L74" s="72">
        <f t="shared" si="21"/>
        <v>32</v>
      </c>
      <c r="M74" s="67">
        <f t="shared" si="22"/>
        <v>0</v>
      </c>
      <c r="N74" s="69">
        <f t="shared" si="23"/>
        <v>1</v>
      </c>
      <c r="O74" s="69">
        <f t="shared" si="23"/>
        <v>0.60000000000000009</v>
      </c>
      <c r="P74" s="69">
        <f t="shared" si="23"/>
        <v>0</v>
      </c>
      <c r="Q74" s="73">
        <f t="shared" si="36"/>
        <v>0</v>
      </c>
      <c r="R74" s="66">
        <f t="shared" si="24"/>
        <v>9643</v>
      </c>
      <c r="S74" s="67">
        <f t="shared" si="25"/>
        <v>10928</v>
      </c>
      <c r="T74" s="67">
        <f t="shared" si="26"/>
        <v>9953</v>
      </c>
      <c r="U74" s="67" t="str">
        <f t="shared" si="27"/>
        <v/>
      </c>
      <c r="V74" s="68">
        <f t="shared" si="28"/>
        <v>0.1332572850772582</v>
      </c>
      <c r="W74" s="68">
        <f t="shared" si="28"/>
        <v>-8.9220351390922437E-2</v>
      </c>
      <c r="X74" s="68" t="str">
        <f t="shared" si="28"/>
        <v>&lt;100%</v>
      </c>
      <c r="Y74" s="73" t="str">
        <f t="shared" si="37"/>
        <v>&lt;100%</v>
      </c>
      <c r="Z74" s="66">
        <f t="shared" si="29"/>
        <v>27546</v>
      </c>
      <c r="AA74" s="67">
        <f t="shared" si="30"/>
        <v>20944</v>
      </c>
      <c r="AB74" s="67">
        <f t="shared" si="31"/>
        <v>22853</v>
      </c>
      <c r="AC74" s="67">
        <f t="shared" si="32"/>
        <v>0</v>
      </c>
      <c r="AD74" s="68">
        <f t="shared" si="33"/>
        <v>-0.23967182168009871</v>
      </c>
      <c r="AE74" s="68">
        <f t="shared" si="33"/>
        <v>9.1147822765469844E-2</v>
      </c>
      <c r="AF74" s="68">
        <f t="shared" si="34"/>
        <v>0</v>
      </c>
      <c r="AG74" s="73">
        <f t="shared" si="38"/>
        <v>0</v>
      </c>
    </row>
    <row r="75" spans="1:33" ht="15.75" thickBot="1" x14ac:dyDescent="0.3">
      <c r="A75" s="57" t="s">
        <v>121</v>
      </c>
      <c r="B75" s="74">
        <f t="shared" si="14"/>
        <v>36120</v>
      </c>
      <c r="C75" s="75">
        <f t="shared" si="15"/>
        <v>34064</v>
      </c>
      <c r="D75" s="75">
        <f t="shared" si="16"/>
        <v>39403</v>
      </c>
      <c r="E75" s="76">
        <f t="shared" si="17"/>
        <v>0</v>
      </c>
      <c r="F75" s="68">
        <f t="shared" si="18"/>
        <v>-5.6921373200442993E-2</v>
      </c>
      <c r="G75" s="69">
        <f t="shared" si="18"/>
        <v>0.15673438233912629</v>
      </c>
      <c r="H75" s="69">
        <f t="shared" si="18"/>
        <v>0</v>
      </c>
      <c r="I75" s="70">
        <f t="shared" si="35"/>
        <v>0</v>
      </c>
      <c r="J75" s="77">
        <f t="shared" si="19"/>
        <v>0</v>
      </c>
      <c r="K75" s="78">
        <f t="shared" si="20"/>
        <v>6</v>
      </c>
      <c r="L75" s="78">
        <f t="shared" si="21"/>
        <v>28</v>
      </c>
      <c r="M75" s="75">
        <f t="shared" si="22"/>
        <v>0</v>
      </c>
      <c r="N75" s="69" t="str">
        <f>IFERROR(IF(K75=0,,K75/J75-1),"&lt;100%")</f>
        <v>&lt;100%</v>
      </c>
      <c r="O75" s="69">
        <f t="shared" si="23"/>
        <v>3.666666666666667</v>
      </c>
      <c r="P75" s="69">
        <f t="shared" si="23"/>
        <v>0</v>
      </c>
      <c r="Q75" s="73">
        <f>IFERROR(IF(M75=0,,M75/M74-1),"&lt;100%")</f>
        <v>0</v>
      </c>
      <c r="R75" s="74">
        <f t="shared" si="24"/>
        <v>11194</v>
      </c>
      <c r="S75" s="75">
        <f t="shared" si="25"/>
        <v>10512</v>
      </c>
      <c r="T75" s="75">
        <f t="shared" si="26"/>
        <v>7322.25</v>
      </c>
      <c r="U75" s="75" t="str">
        <f t="shared" si="27"/>
        <v/>
      </c>
      <c r="V75" s="79">
        <f t="shared" si="28"/>
        <v>-6.0925495801322116E-2</v>
      </c>
      <c r="W75" s="79">
        <f t="shared" si="28"/>
        <v>-0.30343892694063923</v>
      </c>
      <c r="X75" s="79" t="str">
        <f t="shared" si="28"/>
        <v>&lt;100%</v>
      </c>
      <c r="Y75" s="80" t="str">
        <f t="shared" si="37"/>
        <v>&lt;100%</v>
      </c>
      <c r="Z75" s="81">
        <f t="shared" si="29"/>
        <v>28657</v>
      </c>
      <c r="AA75" s="82">
        <f t="shared" si="30"/>
        <v>23321</v>
      </c>
      <c r="AB75" s="82">
        <f t="shared" si="31"/>
        <v>19899</v>
      </c>
      <c r="AC75" s="82">
        <f t="shared" si="32"/>
        <v>0</v>
      </c>
      <c r="AD75" s="83">
        <f t="shared" si="33"/>
        <v>-0.18620232403950165</v>
      </c>
      <c r="AE75" s="83">
        <f t="shared" si="33"/>
        <v>-0.14673470262853228</v>
      </c>
      <c r="AF75" s="83">
        <f t="shared" si="34"/>
        <v>0</v>
      </c>
      <c r="AG75" s="84">
        <f>IFERROR(IF(AC75=0,,AC75/AC74-1),"")</f>
        <v>0</v>
      </c>
    </row>
    <row r="76" spans="1:33" x14ac:dyDescent="0.25">
      <c r="A76" s="85" t="s">
        <v>122</v>
      </c>
      <c r="B76" s="86">
        <f>SUM(B64:B75)</f>
        <v>433493</v>
      </c>
      <c r="C76" s="87">
        <f>SUM(C64:C75)</f>
        <v>391526</v>
      </c>
      <c r="D76" s="87">
        <f>SUM(D64:D75)</f>
        <v>439975.5</v>
      </c>
      <c r="E76" s="87">
        <f>SUM(E64:E75)</f>
        <v>148453.75</v>
      </c>
      <c r="F76" s="60">
        <f>IFERROR(IF(C76=0,,C76/B76-1),"&lt;100%")</f>
        <v>-9.6811251854124536E-2</v>
      </c>
      <c r="G76" s="61">
        <f>IFERROR(IF(D76=0,,D76/C76-1),"&lt;100%")</f>
        <v>0.1237452940545456</v>
      </c>
      <c r="H76" s="61">
        <f>IFERROR(IF(E77=0,,E77/D77-1),"&lt;100%")</f>
        <v>4.6069587061337458E-2</v>
      </c>
      <c r="I76" s="88"/>
      <c r="J76" s="86">
        <f>SUM(J64:J75)</f>
        <v>265</v>
      </c>
      <c r="K76" s="87">
        <f t="shared" ref="K76" si="39">SUM(K64:K75)</f>
        <v>55</v>
      </c>
      <c r="L76" s="87">
        <f>SUM(L64:L75)</f>
        <v>230</v>
      </c>
      <c r="M76" s="87">
        <f>SUM(M64:M75)</f>
        <v>707</v>
      </c>
      <c r="N76" s="60">
        <f>IF(K76=0,,K76/J76-1)</f>
        <v>-0.79245283018867929</v>
      </c>
      <c r="O76" s="60">
        <f t="shared" si="23"/>
        <v>3.1818181818181817</v>
      </c>
      <c r="P76" s="60">
        <f>IFERROR(IF(M77=0,,M77/L77-1),"&lt;100%")</f>
        <v>38.277777777777779</v>
      </c>
      <c r="Q76" s="65"/>
      <c r="R76" s="86">
        <f>SUM(R64:R75)</f>
        <v>117856</v>
      </c>
      <c r="S76" s="87">
        <f>SUM(S64:S75)</f>
        <v>125753</v>
      </c>
      <c r="T76" s="87">
        <f>SUM(T64:T75)</f>
        <v>120743.25</v>
      </c>
      <c r="U76" s="87">
        <f>SUM(U64:U75)</f>
        <v>42510</v>
      </c>
      <c r="V76" s="60">
        <f t="shared" si="28"/>
        <v>6.7005498235134464E-2</v>
      </c>
      <c r="W76" s="60">
        <f t="shared" si="28"/>
        <v>-3.9838015792863835E-2</v>
      </c>
      <c r="X76" s="60">
        <f>IFERROR(IF(U77=0,,U77/T77-1),"&lt;100%")</f>
        <v>-4.7817765733917383E-3</v>
      </c>
      <c r="Y76" s="65"/>
      <c r="Z76" s="89">
        <f>SUM(Z64:Z75)</f>
        <v>304529</v>
      </c>
      <c r="AA76" s="87">
        <f>SUM(AA64:AA75)</f>
        <v>248276</v>
      </c>
      <c r="AB76" s="87">
        <f>SUM(AB64:AB75)</f>
        <v>291511.5</v>
      </c>
      <c r="AC76" s="87">
        <f>SUM(AC64:AC75)</f>
        <v>112721.75</v>
      </c>
      <c r="AD76" s="60">
        <f>IF(AA76=0,,AA76/Z76-1)</f>
        <v>-0.18472132374913386</v>
      </c>
      <c r="AE76" s="60">
        <f t="shared" si="33"/>
        <v>0.17414288936506139</v>
      </c>
      <c r="AF76" s="60">
        <f>IFERROR(IF(AC77=0,,AC77/AB77-1),"")</f>
        <v>0.2897594324780457</v>
      </c>
      <c r="AG76" s="65"/>
    </row>
    <row r="77" spans="1:33" ht="15.75" thickBot="1" x14ac:dyDescent="0.3">
      <c r="A77" s="90" t="s">
        <v>123</v>
      </c>
      <c r="B77" s="91">
        <f>SUM(B64:B67)</f>
        <v>136284</v>
      </c>
      <c r="C77" s="92">
        <f>SUM(C64:C67)</f>
        <v>124123</v>
      </c>
      <c r="D77" s="92">
        <f>SUM(D64:D67)</f>
        <v>141915.75</v>
      </c>
      <c r="E77" s="92">
        <f>SUM(E64:E67)</f>
        <v>148453.75</v>
      </c>
      <c r="F77" s="32"/>
      <c r="G77" s="32"/>
      <c r="H77" s="32"/>
      <c r="I77" s="33"/>
      <c r="J77" s="91">
        <f>SUM(J64:J67)</f>
        <v>169</v>
      </c>
      <c r="K77" s="92">
        <f>SUM(K64:K67)</f>
        <v>3</v>
      </c>
      <c r="L77" s="92">
        <f>SUM(L64:L67)</f>
        <v>18</v>
      </c>
      <c r="M77" s="92">
        <f>SUM(M64:M67)</f>
        <v>707</v>
      </c>
      <c r="N77" s="93"/>
      <c r="O77" s="93"/>
      <c r="P77" s="93"/>
      <c r="Q77" s="94"/>
      <c r="R77" s="91">
        <f>SUM(R64:R67)</f>
        <v>30623</v>
      </c>
      <c r="S77" s="92">
        <f>SUM(S64:S67)</f>
        <v>41121</v>
      </c>
      <c r="T77" s="92">
        <f>SUM(T64:T67)</f>
        <v>42714.25</v>
      </c>
      <c r="U77" s="92">
        <f>SUM(U64:U67)</f>
        <v>42510</v>
      </c>
      <c r="V77" s="32"/>
      <c r="W77" s="32"/>
      <c r="X77" s="32"/>
      <c r="Y77" s="33"/>
      <c r="Z77" s="95">
        <f>SUM(Z64:Z67)</f>
        <v>91090</v>
      </c>
      <c r="AA77" s="92">
        <f>SUM(AA64:AA67)</f>
        <v>77356</v>
      </c>
      <c r="AB77" s="92">
        <f>SUM(AB64:AB67)</f>
        <v>87397.5</v>
      </c>
      <c r="AC77" s="92">
        <f>SUM(AC64:AC67)</f>
        <v>112721.75</v>
      </c>
      <c r="AD77" s="32"/>
      <c r="AE77" s="32"/>
      <c r="AF77" s="32"/>
      <c r="AG77" s="33"/>
    </row>
    <row r="81" spans="1:35" x14ac:dyDescent="0.25">
      <c r="P81" s="1" t="s">
        <v>124</v>
      </c>
    </row>
    <row r="82" spans="1:35" x14ac:dyDescent="0.25">
      <c r="B82" s="96" t="s">
        <v>125</v>
      </c>
      <c r="C82" s="96"/>
      <c r="D82" s="96"/>
      <c r="E82" s="96"/>
      <c r="F82" s="96"/>
      <c r="G82" s="96"/>
      <c r="H82" s="96"/>
      <c r="I82" s="96"/>
      <c r="J82" s="96" t="s">
        <v>126</v>
      </c>
      <c r="K82" s="96"/>
      <c r="L82" s="96"/>
      <c r="M82" s="96"/>
      <c r="N82" s="96"/>
      <c r="O82" s="96"/>
      <c r="P82" s="96"/>
      <c r="Q82" s="96"/>
      <c r="R82" s="96" t="s">
        <v>127</v>
      </c>
      <c r="S82" s="96"/>
      <c r="T82" s="96"/>
      <c r="U82" s="96"/>
      <c r="V82" s="96"/>
      <c r="W82" s="96"/>
      <c r="X82" s="96"/>
      <c r="Y82" s="96"/>
      <c r="Z82" s="96" t="s">
        <v>128</v>
      </c>
      <c r="AA82" s="96"/>
      <c r="AB82" s="96"/>
      <c r="AC82" s="96"/>
      <c r="AD82" s="96"/>
      <c r="AE82" s="96"/>
      <c r="AF82" s="96"/>
      <c r="AG82" s="96"/>
      <c r="AH82" s="96"/>
      <c r="AI82" s="96"/>
    </row>
    <row r="83" spans="1:35" s="7" customFormat="1" ht="45.75" thickBot="1" x14ac:dyDescent="0.3">
      <c r="A83" s="97" t="s">
        <v>18</v>
      </c>
      <c r="B83" s="6" t="s">
        <v>129</v>
      </c>
      <c r="C83" s="6" t="s">
        <v>130</v>
      </c>
      <c r="D83" s="6" t="s">
        <v>131</v>
      </c>
      <c r="E83" s="6" t="s">
        <v>132</v>
      </c>
      <c r="F83" s="6" t="s">
        <v>133</v>
      </c>
      <c r="G83" s="6" t="s">
        <v>134</v>
      </c>
      <c r="H83" s="6" t="s">
        <v>135</v>
      </c>
      <c r="I83" s="6" t="s">
        <v>136</v>
      </c>
      <c r="J83" s="6" t="s">
        <v>137</v>
      </c>
      <c r="K83" s="6" t="s">
        <v>138</v>
      </c>
      <c r="L83" s="6" t="s">
        <v>139</v>
      </c>
      <c r="M83" s="6" t="s">
        <v>140</v>
      </c>
      <c r="N83" s="6" t="s">
        <v>141</v>
      </c>
      <c r="O83" s="6" t="s">
        <v>142</v>
      </c>
      <c r="P83" s="6" t="s">
        <v>143</v>
      </c>
      <c r="Q83" s="6" t="s">
        <v>144</v>
      </c>
      <c r="R83" s="6" t="s">
        <v>145</v>
      </c>
      <c r="S83" s="6" t="s">
        <v>146</v>
      </c>
      <c r="T83" s="6" t="s">
        <v>147</v>
      </c>
      <c r="U83" s="6" t="s">
        <v>148</v>
      </c>
      <c r="V83" s="6" t="s">
        <v>149</v>
      </c>
      <c r="W83" s="6" t="s">
        <v>150</v>
      </c>
      <c r="X83" s="6" t="s">
        <v>151</v>
      </c>
      <c r="Y83" s="6" t="s">
        <v>152</v>
      </c>
      <c r="Z83" s="6">
        <v>2020</v>
      </c>
      <c r="AA83" s="6">
        <v>2021</v>
      </c>
      <c r="AB83" s="6">
        <v>2022</v>
      </c>
      <c r="AC83" s="6">
        <v>2023</v>
      </c>
      <c r="AD83" s="6" t="s">
        <v>153</v>
      </c>
      <c r="AE83" s="6" t="s">
        <v>154</v>
      </c>
      <c r="AF83" s="6" t="s">
        <v>155</v>
      </c>
      <c r="AG83" s="6" t="s">
        <v>156</v>
      </c>
      <c r="AH83" s="6" t="s">
        <v>157</v>
      </c>
      <c r="AI83" s="6" t="s">
        <v>158</v>
      </c>
    </row>
    <row r="84" spans="1:35" x14ac:dyDescent="0.25">
      <c r="A84" s="57" t="s">
        <v>110</v>
      </c>
      <c r="B84" s="10">
        <f>SUM(AF8,AV8)</f>
        <v>76</v>
      </c>
      <c r="C84" s="11">
        <f>SUM(AF20,AV20)</f>
        <v>2</v>
      </c>
      <c r="D84" s="11">
        <f>SUM(AF32,AV32)</f>
        <v>8</v>
      </c>
      <c r="E84" s="11">
        <f>SUM(AF44,AV44)</f>
        <v>5</v>
      </c>
      <c r="F84" s="60">
        <f>IFERROR(IF(C84=0,,C84/B84-1),"&lt;100%")</f>
        <v>-0.97368421052631582</v>
      </c>
      <c r="G84" s="60">
        <f>IFERROR(IF(D84=0,,D84/C84-1),"&lt;100%")</f>
        <v>3</v>
      </c>
      <c r="H84" s="60">
        <f>IFERROR(IF(E84=0,,E84/D84-1),"&lt;100%")</f>
        <v>-0.375</v>
      </c>
      <c r="I84" s="65" t="str">
        <f>IFERROR(IF(E84=0,,E84/D95-1),"&lt;100%")</f>
        <v>&lt;100%</v>
      </c>
      <c r="J84" s="58">
        <f>SUM(F8+G8*2+H8*2.25)</f>
        <v>256</v>
      </c>
      <c r="K84" s="59">
        <f>SUM(F20+G20*2+H20*2.25)</f>
        <v>226</v>
      </c>
      <c r="L84" s="59">
        <f>SUM(F32+G32*2+H32*2.25)</f>
        <v>298</v>
      </c>
      <c r="M84" s="59">
        <f>SUM(F44+G44*2+H44*2.25)</f>
        <v>231</v>
      </c>
      <c r="N84" s="60">
        <f>IFERROR(IF(K84=0,,K84/J84-1),"&lt;100%")</f>
        <v>-0.1171875</v>
      </c>
      <c r="O84" s="60">
        <f t="shared" ref="O84:P96" si="40">IFERROR(IF(L84=0,,L84/K84-1),"&lt;100%")</f>
        <v>0.31858407079646023</v>
      </c>
      <c r="P84" s="60">
        <f>IFERROR(IF(M84=0,,M84/L84-1),"&lt;100%")</f>
        <v>-0.22483221476510062</v>
      </c>
      <c r="Q84" s="65">
        <f>IFERROR(IF(M84=0,,M84/L95-1),"&lt;100%")</f>
        <v>-0.38563829787234039</v>
      </c>
      <c r="R84" s="10">
        <f>SUM(BG8)</f>
        <v>612</v>
      </c>
      <c r="S84" s="11">
        <f>SUM(BG20)</f>
        <v>409</v>
      </c>
      <c r="T84" s="11">
        <f>SUM(BG32)</f>
        <v>616</v>
      </c>
      <c r="U84" s="11">
        <f>SUM(BG44)</f>
        <v>1041.5</v>
      </c>
      <c r="V84" s="60">
        <f>IFERROR(IF(S84=0,,S84/R84-1),"&lt;100%")</f>
        <v>-0.3316993464052288</v>
      </c>
      <c r="W84" s="60">
        <f>IFERROR(IF(T84=0,,T84/S84-1),"&lt;100%")</f>
        <v>0.50611246943765287</v>
      </c>
      <c r="X84" s="60">
        <f>IFERROR(IF(U84=0,,U84/T84-1),"100%")</f>
        <v>0.69074675324675328</v>
      </c>
      <c r="Y84" s="65">
        <f>IFERROR(IF(U84=0,,U84/T95-1),"&lt;100%")</f>
        <v>5.0428643469490719E-2</v>
      </c>
      <c r="Z84" s="58">
        <f>SUM((B64,J64,R64,Z64,B84))</f>
        <v>73350</v>
      </c>
      <c r="AA84" s="59">
        <f>SUM((C64,K64,S64,AA64,C84))</f>
        <v>57487</v>
      </c>
      <c r="AB84" s="59">
        <f>SUM((D64,L64,T64,AB64,D84))</f>
        <v>70275</v>
      </c>
      <c r="AC84" s="59">
        <f>SUM((E64,M64,U64,AC64,E84))</f>
        <v>85252.75</v>
      </c>
      <c r="AD84" s="60">
        <f>IFERROR(IF(AA84=0,,AA84/Z84-1),"&lt;100")</f>
        <v>-0.21626448534423992</v>
      </c>
      <c r="AE84" s="60">
        <f>IFERROR(IF(AB84=0,,AB84/AA84-1),"100%")</f>
        <v>0.22245029310974651</v>
      </c>
      <c r="AF84" s="60">
        <f>IFERROR(IF(AC84=0,,AC84/AB84-1),"&lt;100%")</f>
        <v>0.21313055852009954</v>
      </c>
      <c r="AG84" s="65">
        <f>IFERROR(IF(AC84=0,,AC84/AB95-1),"&lt;100%")</f>
        <v>0.27906784842222132</v>
      </c>
      <c r="AH84" s="58">
        <v>68733</v>
      </c>
      <c r="AI84" s="65">
        <f t="shared" ref="AI84:AI95" si="41">IF(AC84="","",SUM(AC84/AH84)-1)</f>
        <v>0.24034670391224022</v>
      </c>
    </row>
    <row r="85" spans="1:35" x14ac:dyDescent="0.25">
      <c r="A85" s="57" t="s">
        <v>111</v>
      </c>
      <c r="B85" s="19">
        <f t="shared" ref="B85:B95" si="42">SUM(AF9,AV9)</f>
        <v>2</v>
      </c>
      <c r="C85" s="20">
        <f t="shared" ref="C85:C95" si="43">SUM(AF21,AV21)</f>
        <v>0</v>
      </c>
      <c r="D85" s="20">
        <f t="shared" ref="D85:D95" si="44">SUM(AF33,AV33)</f>
        <v>0</v>
      </c>
      <c r="E85" s="20">
        <f t="shared" ref="E85:E95" si="45">SUM(AF45,AV45)</f>
        <v>5</v>
      </c>
      <c r="F85" s="68">
        <f t="shared" ref="F85:H96" si="46">IFERROR(IF(C85=0,,C85/B85-1),"&lt;100%")</f>
        <v>0</v>
      </c>
      <c r="G85" s="68">
        <f t="shared" si="46"/>
        <v>0</v>
      </c>
      <c r="H85" s="68" t="str">
        <f t="shared" si="46"/>
        <v>&lt;100%</v>
      </c>
      <c r="I85" s="73">
        <f>IFERROR(IF(E85=0,,E85/E84-1),"&lt;100%")</f>
        <v>0</v>
      </c>
      <c r="J85" s="66">
        <f t="shared" ref="J85:J95" si="47">SUM(F9+G9*2+H9*2.25)</f>
        <v>256</v>
      </c>
      <c r="K85" s="67">
        <f t="shared" ref="K85:K95" si="48">SUM(F21+G21*2+H21*2.25)</f>
        <v>270</v>
      </c>
      <c r="L85" s="67">
        <f t="shared" ref="L85:L95" si="49">SUM(F33+G33*2+H33*2.25)</f>
        <v>277</v>
      </c>
      <c r="M85" s="67">
        <f t="shared" ref="M85:M95" si="50">SUM(F45+G45*2+H45*2.25)</f>
        <v>311</v>
      </c>
      <c r="N85" s="68">
        <f t="shared" ref="N85:N96" si="51">IFERROR(IF(K85=0,,K85/J85-1),"&lt;100%")</f>
        <v>5.46875E-2</v>
      </c>
      <c r="O85" s="68">
        <f t="shared" si="40"/>
        <v>2.5925925925925908E-2</v>
      </c>
      <c r="P85" s="68">
        <f t="shared" si="40"/>
        <v>0.12274368231046928</v>
      </c>
      <c r="Q85" s="73">
        <f>IFERROR(IF(M85=0,,M85/M84-1),"&lt;100%")</f>
        <v>0.34632034632034636</v>
      </c>
      <c r="R85" s="19">
        <f t="shared" ref="R85:R95" si="52">SUM(BG9)</f>
        <v>713</v>
      </c>
      <c r="S85" s="20">
        <f t="shared" ref="S85:S95" si="53">SUM(BG21)</f>
        <v>859</v>
      </c>
      <c r="T85" s="20">
        <f t="shared" ref="T85:T95" si="54">SUM(BG33)</f>
        <v>984</v>
      </c>
      <c r="U85" s="20">
        <f t="shared" ref="U85:U95" si="55">SUM(BG45)</f>
        <v>622</v>
      </c>
      <c r="V85" s="68">
        <f t="shared" ref="V85:W96" si="56">IFERROR(IF(S85=0,,S85/R85-1),"&lt;100%")</f>
        <v>0.20476858345021043</v>
      </c>
      <c r="W85" s="68">
        <f t="shared" si="56"/>
        <v>0.14551804423748549</v>
      </c>
      <c r="X85" s="68">
        <f t="shared" ref="X85:X95" si="57">IFERROR(IF(U85=0,,U85/T85-1),"100%")</f>
        <v>-0.36788617886178865</v>
      </c>
      <c r="Y85" s="73">
        <f>IFERROR(IF(U85=0,,U85/U84-1),"&lt;100%")</f>
        <v>-0.40278444551128179</v>
      </c>
      <c r="Z85" s="66">
        <f>SUM((B65,J65,R65,Z65,B85))</f>
        <v>68764</v>
      </c>
      <c r="AA85" s="67">
        <f>SUM((C65,K65,S65,AA65,C85))</f>
        <v>57031</v>
      </c>
      <c r="AB85" s="67">
        <f>SUM((D65,L65,T65,AB65,D85))</f>
        <v>68219.75</v>
      </c>
      <c r="AC85" s="67">
        <f>SUM((E65,M65,U65,AC65,E85))</f>
        <v>73742.75</v>
      </c>
      <c r="AD85" s="68">
        <f t="shared" ref="AD85:AD95" si="58">IFERROR(IF(AA85=0,,AA85/Z85-1),"&lt;100")</f>
        <v>-0.17062707230527596</v>
      </c>
      <c r="AE85" s="68">
        <f t="shared" ref="AE85:AE96" si="59">IFERROR(IF(AB85=0,,AB85/AA85-1),"100%")</f>
        <v>0.19618716136837855</v>
      </c>
      <c r="AF85" s="68">
        <f t="shared" ref="AF85:AF95" si="60">IFERROR(IF(AC85=0,,AC85/AB85-1),"&lt;100%")</f>
        <v>8.0958959832013511E-2</v>
      </c>
      <c r="AG85" s="73">
        <f t="shared" ref="AG85:AG95" si="61">IFERROR(IF(AC85=0,,AC85/AC84-1),"&lt;100%")</f>
        <v>-0.13501030758538579</v>
      </c>
      <c r="AH85" s="66">
        <v>67411</v>
      </c>
      <c r="AI85" s="73">
        <f t="shared" si="41"/>
        <v>9.3927548916348913E-2</v>
      </c>
    </row>
    <row r="86" spans="1:35" x14ac:dyDescent="0.25">
      <c r="A86" s="57" t="s">
        <v>112</v>
      </c>
      <c r="B86" s="19">
        <f t="shared" si="42"/>
        <v>0</v>
      </c>
      <c r="C86" s="20">
        <f t="shared" si="43"/>
        <v>0</v>
      </c>
      <c r="D86" s="20">
        <f t="shared" si="44"/>
        <v>0</v>
      </c>
      <c r="E86" s="20">
        <f t="shared" si="45"/>
        <v>0</v>
      </c>
      <c r="F86" s="68">
        <f t="shared" si="46"/>
        <v>0</v>
      </c>
      <c r="G86" s="68">
        <f t="shared" si="46"/>
        <v>0</v>
      </c>
      <c r="H86" s="68">
        <f t="shared" si="46"/>
        <v>0</v>
      </c>
      <c r="I86" s="73">
        <f>IFERROR(IF(E86=0,,E86/E85-1),"&lt;100%")</f>
        <v>0</v>
      </c>
      <c r="J86" s="66">
        <f t="shared" si="47"/>
        <v>216</v>
      </c>
      <c r="K86" s="67">
        <f t="shared" si="48"/>
        <v>236</v>
      </c>
      <c r="L86" s="67">
        <f t="shared" si="49"/>
        <v>259.25</v>
      </c>
      <c r="M86" s="67">
        <f t="shared" si="50"/>
        <v>274</v>
      </c>
      <c r="N86" s="68">
        <f t="shared" si="51"/>
        <v>9.259259259259256E-2</v>
      </c>
      <c r="O86" s="68">
        <f t="shared" si="40"/>
        <v>9.8516949152542388E-2</v>
      </c>
      <c r="P86" s="68">
        <f t="shared" si="40"/>
        <v>5.6894889103182189E-2</v>
      </c>
      <c r="Q86" s="73">
        <f t="shared" ref="Q86:Q95" si="62">IFERROR(IF(M86=0,,M86/M85-1),"&lt;100%")</f>
        <v>-0.11897106109324762</v>
      </c>
      <c r="R86" s="19">
        <f t="shared" si="52"/>
        <v>572</v>
      </c>
      <c r="S86" s="20">
        <f t="shared" si="53"/>
        <v>548</v>
      </c>
      <c r="T86" s="20">
        <f t="shared" si="54"/>
        <v>953</v>
      </c>
      <c r="U86" s="20">
        <f t="shared" si="55"/>
        <v>591</v>
      </c>
      <c r="V86" s="68">
        <f t="shared" si="56"/>
        <v>-4.1958041958041981E-2</v>
      </c>
      <c r="W86" s="68">
        <f t="shared" si="56"/>
        <v>0.73905109489051091</v>
      </c>
      <c r="X86" s="68">
        <f t="shared" si="57"/>
        <v>-0.37985309548793289</v>
      </c>
      <c r="Y86" s="73">
        <f t="shared" ref="Y86:Y95" si="63">IFERROR(IF(U86=0,,U86/U85-1),"&lt;100%")</f>
        <v>-4.9839228295819882E-2</v>
      </c>
      <c r="Z86" s="66">
        <f>SUM((B66,J66,R66,Z66,B86))</f>
        <v>50403</v>
      </c>
      <c r="AA86" s="67">
        <f>SUM((C66,K66,S66,AA66,C86))</f>
        <v>60732</v>
      </c>
      <c r="AB86" s="67">
        <f>SUM((D66,L66,T66,AB66,D86))</f>
        <v>60942.5</v>
      </c>
      <c r="AC86" s="67">
        <f>SUM((E66,M66,U66,AC66,E86))</f>
        <v>69971.25</v>
      </c>
      <c r="AD86" s="68">
        <f t="shared" si="58"/>
        <v>0.20492827807868585</v>
      </c>
      <c r="AE86" s="68">
        <f t="shared" si="59"/>
        <v>3.4660475531844703E-3</v>
      </c>
      <c r="AF86" s="68">
        <f t="shared" si="60"/>
        <v>0.14815194650695318</v>
      </c>
      <c r="AG86" s="73">
        <f t="shared" si="61"/>
        <v>-5.1144010767160131E-2</v>
      </c>
      <c r="AH86" s="66">
        <v>65724</v>
      </c>
      <c r="AI86" s="73">
        <f t="shared" si="41"/>
        <v>6.4622512324265191E-2</v>
      </c>
    </row>
    <row r="87" spans="1:35" x14ac:dyDescent="0.25">
      <c r="A87" s="57" t="s">
        <v>113</v>
      </c>
      <c r="B87" s="19">
        <f t="shared" si="42"/>
        <v>4</v>
      </c>
      <c r="C87" s="20">
        <f t="shared" si="43"/>
        <v>2</v>
      </c>
      <c r="D87" s="20">
        <f t="shared" si="44"/>
        <v>8</v>
      </c>
      <c r="E87" s="20">
        <f t="shared" si="45"/>
        <v>0</v>
      </c>
      <c r="F87" s="68">
        <f t="shared" si="46"/>
        <v>-0.5</v>
      </c>
      <c r="G87" s="68">
        <f t="shared" si="46"/>
        <v>3</v>
      </c>
      <c r="H87" s="68">
        <f t="shared" si="46"/>
        <v>0</v>
      </c>
      <c r="I87" s="73">
        <f>IFERROR(IF(E87=0,,E87/E86-1),"&lt;100%")</f>
        <v>0</v>
      </c>
      <c r="J87" s="66">
        <f t="shared" si="47"/>
        <v>264</v>
      </c>
      <c r="K87" s="67">
        <f t="shared" si="48"/>
        <v>297</v>
      </c>
      <c r="L87" s="67">
        <f t="shared" si="49"/>
        <v>304</v>
      </c>
      <c r="M87" s="67">
        <f t="shared" si="50"/>
        <v>257</v>
      </c>
      <c r="N87" s="68">
        <f t="shared" si="51"/>
        <v>0.125</v>
      </c>
      <c r="O87" s="68">
        <f t="shared" si="40"/>
        <v>2.3569023569023573E-2</v>
      </c>
      <c r="P87" s="68">
        <f t="shared" si="40"/>
        <v>-0.15460526315789469</v>
      </c>
      <c r="Q87" s="73">
        <f t="shared" si="62"/>
        <v>-6.2043795620437936E-2</v>
      </c>
      <c r="R87" s="19">
        <f t="shared" si="52"/>
        <v>866</v>
      </c>
      <c r="S87" s="20">
        <f t="shared" si="53"/>
        <v>1132</v>
      </c>
      <c r="T87" s="20">
        <f t="shared" si="54"/>
        <v>902</v>
      </c>
      <c r="U87" s="20">
        <f t="shared" si="55"/>
        <v>421</v>
      </c>
      <c r="V87" s="68">
        <f t="shared" si="56"/>
        <v>0.30715935334872979</v>
      </c>
      <c r="W87" s="68">
        <f t="shared" si="56"/>
        <v>-0.20318021201413428</v>
      </c>
      <c r="X87" s="68">
        <f t="shared" si="57"/>
        <v>-0.53325942350332589</v>
      </c>
      <c r="Y87" s="73">
        <f t="shared" si="63"/>
        <v>-0.28764805414551609</v>
      </c>
      <c r="Z87" s="66">
        <f>SUM((B67,J67,R67,Z67,B87))</f>
        <v>65731</v>
      </c>
      <c r="AA87" s="67">
        <f>SUM((C67,K67,S67,AA67,C87))</f>
        <v>67357</v>
      </c>
      <c r="AB87" s="67">
        <f>SUM((D67,L67,T67,AB67,D87))</f>
        <v>72624.25</v>
      </c>
      <c r="AC87" s="67">
        <f>SUM((E67,M67,U67,AC67,E87))</f>
        <v>75435.75</v>
      </c>
      <c r="AD87" s="68">
        <f t="shared" si="58"/>
        <v>2.4737186411282419E-2</v>
      </c>
      <c r="AE87" s="68">
        <f t="shared" si="59"/>
        <v>7.8198999361610566E-2</v>
      </c>
      <c r="AF87" s="68">
        <f t="shared" si="60"/>
        <v>3.8712964333538658E-2</v>
      </c>
      <c r="AG87" s="73">
        <f t="shared" si="61"/>
        <v>7.809636100541284E-2</v>
      </c>
      <c r="AH87" s="66">
        <v>75500</v>
      </c>
      <c r="AI87" s="73">
        <f t="shared" si="41"/>
        <v>-8.5099337748339998E-4</v>
      </c>
    </row>
    <row r="88" spans="1:35" x14ac:dyDescent="0.25">
      <c r="A88" s="57" t="s">
        <v>114</v>
      </c>
      <c r="B88" s="19">
        <f t="shared" si="42"/>
        <v>51</v>
      </c>
      <c r="C88" s="20">
        <f t="shared" si="43"/>
        <v>0</v>
      </c>
      <c r="D88" s="20">
        <f t="shared" si="44"/>
        <v>1</v>
      </c>
      <c r="E88" s="20">
        <f t="shared" si="45"/>
        <v>0</v>
      </c>
      <c r="F88" s="68">
        <f t="shared" si="46"/>
        <v>0</v>
      </c>
      <c r="G88" s="68" t="str">
        <f t="shared" si="46"/>
        <v>&lt;100%</v>
      </c>
      <c r="H88" s="68">
        <f t="shared" si="46"/>
        <v>0</v>
      </c>
      <c r="I88" s="73">
        <f>IFERROR(IF(E88=0,,E88/E87-1),"&lt;100%")</f>
        <v>0</v>
      </c>
      <c r="J88" s="66">
        <f t="shared" si="47"/>
        <v>191</v>
      </c>
      <c r="K88" s="67">
        <f t="shared" si="48"/>
        <v>246</v>
      </c>
      <c r="L88" s="67">
        <f t="shared" si="49"/>
        <v>239</v>
      </c>
      <c r="M88" s="67">
        <f t="shared" si="50"/>
        <v>0</v>
      </c>
      <c r="N88" s="68">
        <f t="shared" si="51"/>
        <v>0.28795811518324599</v>
      </c>
      <c r="O88" s="68">
        <f t="shared" si="40"/>
        <v>-2.8455284552845517E-2</v>
      </c>
      <c r="P88" s="68">
        <f t="shared" si="40"/>
        <v>0</v>
      </c>
      <c r="Q88" s="73">
        <f t="shared" si="62"/>
        <v>0</v>
      </c>
      <c r="R88" s="19">
        <f t="shared" si="52"/>
        <v>538</v>
      </c>
      <c r="S88" s="20">
        <f t="shared" si="53"/>
        <v>668</v>
      </c>
      <c r="T88" s="20">
        <f t="shared" si="54"/>
        <v>792</v>
      </c>
      <c r="U88" s="20">
        <f t="shared" si="55"/>
        <v>0</v>
      </c>
      <c r="V88" s="68">
        <f t="shared" si="56"/>
        <v>0.24163568773234201</v>
      </c>
      <c r="W88" s="68">
        <f t="shared" si="56"/>
        <v>0.18562874251497008</v>
      </c>
      <c r="X88" s="68">
        <f t="shared" si="57"/>
        <v>0</v>
      </c>
      <c r="Y88" s="73">
        <f t="shared" si="63"/>
        <v>0</v>
      </c>
      <c r="Z88" s="66">
        <f>SUM((B68,J68,R68,Z68,B88))</f>
        <v>70828</v>
      </c>
      <c r="AA88" s="67">
        <f>SUM((C68,K68,S68,AA68,C88))</f>
        <v>63835</v>
      </c>
      <c r="AB88" s="67">
        <f>SUM((D68,L68,T68,AB68,D88))</f>
        <v>70246</v>
      </c>
      <c r="AC88" s="67">
        <f>SUM((E68,M68,U68,AC68,E88))</f>
        <v>0</v>
      </c>
      <c r="AD88" s="68">
        <f t="shared" si="58"/>
        <v>-9.8732139831704924E-2</v>
      </c>
      <c r="AE88" s="68">
        <f t="shared" si="59"/>
        <v>0.10043079815148426</v>
      </c>
      <c r="AF88" s="68">
        <f t="shared" si="60"/>
        <v>0</v>
      </c>
      <c r="AG88" s="73">
        <f t="shared" si="61"/>
        <v>0</v>
      </c>
      <c r="AH88" s="66">
        <v>72287</v>
      </c>
      <c r="AI88" s="73">
        <f t="shared" si="41"/>
        <v>-1</v>
      </c>
    </row>
    <row r="89" spans="1:35" x14ac:dyDescent="0.25">
      <c r="A89" s="57" t="s">
        <v>115</v>
      </c>
      <c r="B89" s="19">
        <f t="shared" si="42"/>
        <v>27</v>
      </c>
      <c r="C89" s="20">
        <f t="shared" si="43"/>
        <v>0</v>
      </c>
      <c r="D89" s="20">
        <f t="shared" si="44"/>
        <v>64</v>
      </c>
      <c r="E89" s="20">
        <f t="shared" si="45"/>
        <v>0</v>
      </c>
      <c r="F89" s="68">
        <f t="shared" si="46"/>
        <v>0</v>
      </c>
      <c r="G89" s="68" t="str">
        <f t="shared" si="46"/>
        <v>&lt;100%</v>
      </c>
      <c r="H89" s="68">
        <f t="shared" si="46"/>
        <v>0</v>
      </c>
      <c r="I89" s="73">
        <f>IFERROR(IF(E89=0,,E89/E88-1),"&lt;100%")</f>
        <v>0</v>
      </c>
      <c r="J89" s="66">
        <f t="shared" si="47"/>
        <v>221</v>
      </c>
      <c r="K89" s="67">
        <f t="shared" si="48"/>
        <v>236</v>
      </c>
      <c r="L89" s="67">
        <f t="shared" si="49"/>
        <v>287</v>
      </c>
      <c r="M89" s="67">
        <f t="shared" si="50"/>
        <v>0</v>
      </c>
      <c r="N89" s="68">
        <f t="shared" si="51"/>
        <v>6.7873303167420795E-2</v>
      </c>
      <c r="O89" s="68">
        <f t="shared" si="40"/>
        <v>0.21610169491525433</v>
      </c>
      <c r="P89" s="68">
        <f t="shared" si="40"/>
        <v>0</v>
      </c>
      <c r="Q89" s="73">
        <f t="shared" si="62"/>
        <v>0</v>
      </c>
      <c r="R89" s="19">
        <f t="shared" si="52"/>
        <v>1003</v>
      </c>
      <c r="S89" s="20">
        <f t="shared" si="53"/>
        <v>1185</v>
      </c>
      <c r="T89" s="20">
        <f t="shared" si="54"/>
        <v>821</v>
      </c>
      <c r="U89" s="20">
        <f t="shared" si="55"/>
        <v>0</v>
      </c>
      <c r="V89" s="68">
        <f t="shared" si="56"/>
        <v>0.18145563310069801</v>
      </c>
      <c r="W89" s="68">
        <f t="shared" si="56"/>
        <v>-0.30717299578059076</v>
      </c>
      <c r="X89" s="68">
        <f t="shared" si="57"/>
        <v>0</v>
      </c>
      <c r="Y89" s="73">
        <f t="shared" si="63"/>
        <v>0</v>
      </c>
      <c r="Z89" s="66">
        <f>SUM((B69,J69,R69,Z69,B89))</f>
        <v>66115</v>
      </c>
      <c r="AA89" s="67">
        <f>SUM((C69,K69,S69,AA69,C89))</f>
        <v>67261</v>
      </c>
      <c r="AB89" s="67">
        <f>SUM((D69,L69,T69,AB69,D89))</f>
        <v>79182.25</v>
      </c>
      <c r="AC89" s="67">
        <f>SUM((E69,M69,U69,AC69,E89))</f>
        <v>0</v>
      </c>
      <c r="AD89" s="68">
        <f t="shared" si="58"/>
        <v>1.7333434167738027E-2</v>
      </c>
      <c r="AE89" s="68">
        <f t="shared" si="59"/>
        <v>0.17723866728118831</v>
      </c>
      <c r="AF89" s="68">
        <f t="shared" si="60"/>
        <v>0</v>
      </c>
      <c r="AG89" s="73">
        <f t="shared" si="61"/>
        <v>0</v>
      </c>
      <c r="AH89" s="66">
        <v>74480</v>
      </c>
      <c r="AI89" s="73">
        <f t="shared" si="41"/>
        <v>-1</v>
      </c>
    </row>
    <row r="90" spans="1:35" x14ac:dyDescent="0.25">
      <c r="A90" s="57" t="s">
        <v>116</v>
      </c>
      <c r="B90" s="19">
        <f t="shared" si="42"/>
        <v>471</v>
      </c>
      <c r="C90" s="20">
        <f t="shared" si="43"/>
        <v>0</v>
      </c>
      <c r="D90" s="20">
        <f t="shared" si="44"/>
        <v>1</v>
      </c>
      <c r="E90" s="20">
        <f t="shared" si="45"/>
        <v>0</v>
      </c>
      <c r="F90" s="68">
        <f t="shared" si="46"/>
        <v>0</v>
      </c>
      <c r="G90" s="68" t="str">
        <f t="shared" si="46"/>
        <v>&lt;100%</v>
      </c>
      <c r="H90" s="68">
        <f t="shared" si="46"/>
        <v>0</v>
      </c>
      <c r="I90" s="73">
        <f t="shared" ref="I90" si="64">IFERROR(IF(E90=0,,E90/E89-1),"&lt;100%")</f>
        <v>0</v>
      </c>
      <c r="J90" s="66">
        <f t="shared" si="47"/>
        <v>225</v>
      </c>
      <c r="K90" s="67">
        <f t="shared" si="48"/>
        <v>282</v>
      </c>
      <c r="L90" s="67">
        <f t="shared" si="49"/>
        <v>278</v>
      </c>
      <c r="M90" s="67">
        <f t="shared" si="50"/>
        <v>0</v>
      </c>
      <c r="N90" s="68">
        <f t="shared" si="51"/>
        <v>0.25333333333333341</v>
      </c>
      <c r="O90" s="68">
        <f t="shared" si="40"/>
        <v>-1.4184397163120588E-2</v>
      </c>
      <c r="P90" s="68">
        <f t="shared" si="40"/>
        <v>0</v>
      </c>
      <c r="Q90" s="73">
        <f t="shared" si="62"/>
        <v>0</v>
      </c>
      <c r="R90" s="19">
        <f t="shared" si="52"/>
        <v>684</v>
      </c>
      <c r="S90" s="20">
        <f t="shared" si="53"/>
        <v>692</v>
      </c>
      <c r="T90" s="20">
        <f t="shared" si="54"/>
        <v>1096</v>
      </c>
      <c r="U90" s="20">
        <f t="shared" si="55"/>
        <v>0</v>
      </c>
      <c r="V90" s="68">
        <f t="shared" si="56"/>
        <v>1.1695906432748648E-2</v>
      </c>
      <c r="W90" s="68">
        <f t="shared" si="56"/>
        <v>0.58381502890173409</v>
      </c>
      <c r="X90" s="68">
        <f t="shared" si="57"/>
        <v>0</v>
      </c>
      <c r="Y90" s="73">
        <f t="shared" si="63"/>
        <v>0</v>
      </c>
      <c r="Z90" s="66">
        <f>SUM((B70,J70,R70,Z70,B90))</f>
        <v>76124</v>
      </c>
      <c r="AA90" s="67">
        <f>SUM((C70,K70,S70,AA70,C90))</f>
        <v>59084</v>
      </c>
      <c r="AB90" s="67">
        <f>SUM((D70,L70,T70,AB70,D90))</f>
        <v>71836.5</v>
      </c>
      <c r="AC90" s="67">
        <f>SUM((E70,M70,U70,AC70,E90))</f>
        <v>0</v>
      </c>
      <c r="AD90" s="68">
        <f t="shared" si="58"/>
        <v>-0.22384530502863753</v>
      </c>
      <c r="AE90" s="68">
        <f t="shared" si="59"/>
        <v>0.21583677476135676</v>
      </c>
      <c r="AF90" s="68">
        <f t="shared" si="60"/>
        <v>0</v>
      </c>
      <c r="AG90" s="73">
        <f t="shared" si="61"/>
        <v>0</v>
      </c>
      <c r="AH90" s="66">
        <v>66303</v>
      </c>
      <c r="AI90" s="73">
        <f t="shared" si="41"/>
        <v>-1</v>
      </c>
    </row>
    <row r="91" spans="1:35" x14ac:dyDescent="0.25">
      <c r="A91" s="57" t="s">
        <v>117</v>
      </c>
      <c r="B91" s="19">
        <f t="shared" si="42"/>
        <v>469</v>
      </c>
      <c r="C91" s="20">
        <f t="shared" si="43"/>
        <v>0</v>
      </c>
      <c r="D91" s="20">
        <f t="shared" si="44"/>
        <v>0</v>
      </c>
      <c r="E91" s="20">
        <f t="shared" si="45"/>
        <v>0</v>
      </c>
      <c r="F91" s="68">
        <f t="shared" si="46"/>
        <v>0</v>
      </c>
      <c r="G91" s="68">
        <f t="shared" si="46"/>
        <v>0</v>
      </c>
      <c r="H91" s="68">
        <f t="shared" si="46"/>
        <v>0</v>
      </c>
      <c r="I91" s="73">
        <f>IFERROR(IF(E91=0,,E91/E90-1),"&lt;100%")</f>
        <v>0</v>
      </c>
      <c r="J91" s="66">
        <f t="shared" si="47"/>
        <v>293</v>
      </c>
      <c r="K91" s="67">
        <f t="shared" si="48"/>
        <v>277</v>
      </c>
      <c r="L91" s="67">
        <f t="shared" si="49"/>
        <v>329</v>
      </c>
      <c r="M91" s="67">
        <f t="shared" si="50"/>
        <v>0</v>
      </c>
      <c r="N91" s="68">
        <f t="shared" si="51"/>
        <v>-5.4607508532423243E-2</v>
      </c>
      <c r="O91" s="68">
        <f t="shared" si="40"/>
        <v>0.18772563176895307</v>
      </c>
      <c r="P91" s="68">
        <f t="shared" si="40"/>
        <v>0</v>
      </c>
      <c r="Q91" s="73">
        <f t="shared" si="62"/>
        <v>0</v>
      </c>
      <c r="R91" s="19">
        <f t="shared" si="52"/>
        <v>1283</v>
      </c>
      <c r="S91" s="20">
        <f t="shared" si="53"/>
        <v>653</v>
      </c>
      <c r="T91" s="20">
        <f t="shared" si="54"/>
        <v>751</v>
      </c>
      <c r="U91" s="20">
        <f t="shared" si="55"/>
        <v>0</v>
      </c>
      <c r="V91" s="68">
        <f t="shared" si="56"/>
        <v>-0.49103663289166022</v>
      </c>
      <c r="W91" s="68">
        <f t="shared" si="56"/>
        <v>0.15007656967840743</v>
      </c>
      <c r="X91" s="68">
        <f t="shared" si="57"/>
        <v>0</v>
      </c>
      <c r="Y91" s="73">
        <f t="shared" si="63"/>
        <v>0</v>
      </c>
      <c r="Z91" s="66">
        <f>SUM((B71,J71,R71,Z71,B91))</f>
        <v>89225</v>
      </c>
      <c r="AA91" s="67">
        <f>SUM((C71,K71,S71,AA71,C91))</f>
        <v>70741</v>
      </c>
      <c r="AB91" s="67">
        <f>SUM((D71,L71,T71,AB71,D91))</f>
        <v>82792.75</v>
      </c>
      <c r="AC91" s="67">
        <f>SUM((E71,M71,U71,AC71,E91))</f>
        <v>0</v>
      </c>
      <c r="AD91" s="68">
        <f t="shared" si="58"/>
        <v>-0.20716166993555618</v>
      </c>
      <c r="AE91" s="68">
        <f t="shared" si="59"/>
        <v>0.17036442798377172</v>
      </c>
      <c r="AF91" s="68">
        <f t="shared" si="60"/>
        <v>0</v>
      </c>
      <c r="AG91" s="73">
        <f t="shared" si="61"/>
        <v>0</v>
      </c>
      <c r="AH91" s="66">
        <v>78007</v>
      </c>
      <c r="AI91" s="73">
        <f t="shared" si="41"/>
        <v>-1</v>
      </c>
    </row>
    <row r="92" spans="1:35" x14ac:dyDescent="0.25">
      <c r="A92" s="57" t="s">
        <v>118</v>
      </c>
      <c r="B92" s="19">
        <f t="shared" si="42"/>
        <v>32</v>
      </c>
      <c r="C92" s="20">
        <f t="shared" si="43"/>
        <v>8</v>
      </c>
      <c r="D92" s="20">
        <f t="shared" si="44"/>
        <v>0</v>
      </c>
      <c r="E92" s="20">
        <f t="shared" si="45"/>
        <v>0</v>
      </c>
      <c r="F92" s="68">
        <f t="shared" si="46"/>
        <v>-0.75</v>
      </c>
      <c r="G92" s="68">
        <f t="shared" si="46"/>
        <v>0</v>
      </c>
      <c r="H92" s="68">
        <f t="shared" si="46"/>
        <v>0</v>
      </c>
      <c r="I92" s="73">
        <f>IFERROR(IF(E92=0,,E92/E91-1),"&lt;100%")</f>
        <v>0</v>
      </c>
      <c r="J92" s="66">
        <f t="shared" si="47"/>
        <v>222</v>
      </c>
      <c r="K92" s="67">
        <f t="shared" si="48"/>
        <v>251</v>
      </c>
      <c r="L92" s="67">
        <f t="shared" si="49"/>
        <v>266</v>
      </c>
      <c r="M92" s="67">
        <f t="shared" si="50"/>
        <v>0</v>
      </c>
      <c r="N92" s="68">
        <f t="shared" si="51"/>
        <v>0.13063063063063063</v>
      </c>
      <c r="O92" s="68">
        <f t="shared" si="40"/>
        <v>5.9760956175298752E-2</v>
      </c>
      <c r="P92" s="68">
        <f t="shared" si="40"/>
        <v>0</v>
      </c>
      <c r="Q92" s="73">
        <f t="shared" si="62"/>
        <v>0</v>
      </c>
      <c r="R92" s="19">
        <f t="shared" si="52"/>
        <v>698</v>
      </c>
      <c r="S92" s="20">
        <f t="shared" si="53"/>
        <v>630</v>
      </c>
      <c r="T92" s="20">
        <f t="shared" si="54"/>
        <v>809</v>
      </c>
      <c r="U92" s="20">
        <f t="shared" si="55"/>
        <v>0</v>
      </c>
      <c r="V92" s="68">
        <f t="shared" si="56"/>
        <v>-9.7421203438395443E-2</v>
      </c>
      <c r="W92" s="68">
        <f t="shared" si="56"/>
        <v>0.28412698412698423</v>
      </c>
      <c r="X92" s="68">
        <f t="shared" si="57"/>
        <v>0</v>
      </c>
      <c r="Y92" s="73">
        <f t="shared" si="63"/>
        <v>0</v>
      </c>
      <c r="Z92" s="66">
        <f>SUM((B72,J72,R72,Z72,B92))</f>
        <v>73282</v>
      </c>
      <c r="AA92" s="67">
        <f>SUM((C72,K72,S72,AA72,C92))</f>
        <v>63793</v>
      </c>
      <c r="AB92" s="67">
        <f>SUM((D72,L72,T72,AB72,D92))</f>
        <v>69787</v>
      </c>
      <c r="AC92" s="67">
        <f>SUM((E72,M72,U72,AC72,E92))</f>
        <v>0</v>
      </c>
      <c r="AD92" s="68">
        <f t="shared" si="58"/>
        <v>-0.12948609481182283</v>
      </c>
      <c r="AE92" s="68">
        <f t="shared" si="59"/>
        <v>9.3960152367814631E-2</v>
      </c>
      <c r="AF92" s="68">
        <f t="shared" si="60"/>
        <v>0</v>
      </c>
      <c r="AG92" s="73">
        <f t="shared" si="61"/>
        <v>0</v>
      </c>
      <c r="AH92" s="66">
        <v>70192</v>
      </c>
      <c r="AI92" s="73">
        <f t="shared" si="41"/>
        <v>-1</v>
      </c>
    </row>
    <row r="93" spans="1:35" x14ac:dyDescent="0.25">
      <c r="A93" s="57" t="s">
        <v>119</v>
      </c>
      <c r="B93" s="19">
        <f t="shared" si="42"/>
        <v>4</v>
      </c>
      <c r="C93" s="20">
        <f t="shared" si="43"/>
        <v>12</v>
      </c>
      <c r="D93" s="20">
        <f t="shared" si="44"/>
        <v>0</v>
      </c>
      <c r="E93" s="20">
        <f t="shared" si="45"/>
        <v>0</v>
      </c>
      <c r="F93" s="68">
        <f t="shared" si="46"/>
        <v>2</v>
      </c>
      <c r="G93" s="68">
        <f t="shared" si="46"/>
        <v>0</v>
      </c>
      <c r="H93" s="68">
        <f t="shared" si="46"/>
        <v>0</v>
      </c>
      <c r="I93" s="73">
        <f>IFERROR(IF(E93=0,,E93/E92-1),"&lt;100%")</f>
        <v>0</v>
      </c>
      <c r="J93" s="66">
        <f t="shared" si="47"/>
        <v>241</v>
      </c>
      <c r="K93" s="67">
        <f t="shared" si="48"/>
        <v>297</v>
      </c>
      <c r="L93" s="67">
        <f t="shared" si="49"/>
        <v>349</v>
      </c>
      <c r="M93" s="67">
        <f t="shared" si="50"/>
        <v>0</v>
      </c>
      <c r="N93" s="68">
        <f t="shared" si="51"/>
        <v>0.23236514522821583</v>
      </c>
      <c r="O93" s="68">
        <f t="shared" si="40"/>
        <v>0.17508417508417518</v>
      </c>
      <c r="P93" s="68">
        <f t="shared" si="40"/>
        <v>0</v>
      </c>
      <c r="Q93" s="73">
        <f t="shared" si="62"/>
        <v>0</v>
      </c>
      <c r="R93" s="19">
        <f t="shared" si="52"/>
        <v>734</v>
      </c>
      <c r="S93" s="20">
        <f t="shared" si="53"/>
        <v>433</v>
      </c>
      <c r="T93" s="20">
        <f t="shared" si="54"/>
        <v>570</v>
      </c>
      <c r="U93" s="20">
        <f t="shared" si="55"/>
        <v>0</v>
      </c>
      <c r="V93" s="68">
        <f t="shared" si="56"/>
        <v>-0.41008174386920981</v>
      </c>
      <c r="W93" s="68">
        <f t="shared" si="56"/>
        <v>0.31639722863741349</v>
      </c>
      <c r="X93" s="68">
        <f t="shared" si="57"/>
        <v>0</v>
      </c>
      <c r="Y93" s="73">
        <f t="shared" si="63"/>
        <v>0</v>
      </c>
      <c r="Z93" s="66">
        <f>SUM((B73,J73,R73,Z73,B93))</f>
        <v>70462</v>
      </c>
      <c r="AA93" s="67">
        <f>SUM((C73,K73,S73,AA73,C93))</f>
        <v>66496</v>
      </c>
      <c r="AB93" s="67">
        <f>SUM((D73,L73,T73,AB73,D93))</f>
        <v>76445.5</v>
      </c>
      <c r="AC93" s="67">
        <f>SUM((E73,M73,U73,AC73,E93))</f>
        <v>0</v>
      </c>
      <c r="AD93" s="68">
        <f t="shared" si="58"/>
        <v>-5.6285657517527232E-2</v>
      </c>
      <c r="AE93" s="68">
        <f t="shared" si="59"/>
        <v>0.14962554138594797</v>
      </c>
      <c r="AF93" s="68">
        <f t="shared" si="60"/>
        <v>0</v>
      </c>
      <c r="AG93" s="73">
        <f t="shared" si="61"/>
        <v>0</v>
      </c>
      <c r="AH93" s="66">
        <v>74623</v>
      </c>
      <c r="AI93" s="73">
        <f t="shared" si="41"/>
        <v>-1</v>
      </c>
    </row>
    <row r="94" spans="1:35" x14ac:dyDescent="0.25">
      <c r="A94" s="57" t="s">
        <v>120</v>
      </c>
      <c r="B94" s="19">
        <f t="shared" si="42"/>
        <v>0</v>
      </c>
      <c r="C94" s="20">
        <f t="shared" si="43"/>
        <v>20</v>
      </c>
      <c r="D94" s="20">
        <f t="shared" si="44"/>
        <v>12</v>
      </c>
      <c r="E94" s="20">
        <f t="shared" si="45"/>
        <v>0</v>
      </c>
      <c r="F94" s="68" t="str">
        <f>IFERROR(IF(C94=0,,C94/B94-1),"&lt;100%")</f>
        <v>&lt;100%</v>
      </c>
      <c r="G94" s="68">
        <f t="shared" si="46"/>
        <v>-0.4</v>
      </c>
      <c r="H94" s="68">
        <f t="shared" si="46"/>
        <v>0</v>
      </c>
      <c r="I94" s="73">
        <f>IFERROR(IF(E94=0,,E94/E93-1),"&lt;100%")</f>
        <v>0</v>
      </c>
      <c r="J94" s="66">
        <f t="shared" si="47"/>
        <v>300</v>
      </c>
      <c r="K94" s="67">
        <f t="shared" si="48"/>
        <v>213</v>
      </c>
      <c r="L94" s="67">
        <f t="shared" si="49"/>
        <v>255</v>
      </c>
      <c r="M94" s="67">
        <f t="shared" si="50"/>
        <v>0</v>
      </c>
      <c r="N94" s="68">
        <f t="shared" si="51"/>
        <v>-0.29000000000000004</v>
      </c>
      <c r="O94" s="68">
        <f t="shared" si="40"/>
        <v>0.19718309859154926</v>
      </c>
      <c r="P94" s="68">
        <f t="shared" si="40"/>
        <v>0</v>
      </c>
      <c r="Q94" s="73">
        <f t="shared" si="62"/>
        <v>0</v>
      </c>
      <c r="R94" s="19">
        <f t="shared" si="52"/>
        <v>506</v>
      </c>
      <c r="S94" s="20">
        <f t="shared" si="53"/>
        <v>556</v>
      </c>
      <c r="T94" s="20">
        <f t="shared" si="54"/>
        <v>638</v>
      </c>
      <c r="U94" s="20">
        <f t="shared" si="55"/>
        <v>0</v>
      </c>
      <c r="V94" s="68">
        <f t="shared" si="56"/>
        <v>9.8814229249011953E-2</v>
      </c>
      <c r="W94" s="68">
        <f t="shared" si="56"/>
        <v>0.14748201438848918</v>
      </c>
      <c r="X94" s="68">
        <f t="shared" si="57"/>
        <v>0</v>
      </c>
      <c r="Y94" s="73">
        <f t="shared" si="63"/>
        <v>0</v>
      </c>
      <c r="Z94" s="66">
        <f>SUM((B74,J74,R74,Z74,B94))</f>
        <v>77024</v>
      </c>
      <c r="AA94" s="67">
        <f>SUM((C74,K74,S74,AA74,C94))</f>
        <v>63934</v>
      </c>
      <c r="AB94" s="67">
        <f>SUM((D74,L74,T74,AB74,D94))</f>
        <v>63550.5</v>
      </c>
      <c r="AC94" s="67">
        <f>SUM((E74,M74,U74,AC74,E94))</f>
        <v>0</v>
      </c>
      <c r="AD94" s="68">
        <f t="shared" si="58"/>
        <v>-0.16994702949729956</v>
      </c>
      <c r="AE94" s="68">
        <f t="shared" si="59"/>
        <v>-5.9983733224888702E-3</v>
      </c>
      <c r="AF94" s="68">
        <f t="shared" si="60"/>
        <v>0</v>
      </c>
      <c r="AG94" s="73">
        <f t="shared" si="61"/>
        <v>0</v>
      </c>
      <c r="AH94" s="66">
        <v>72342</v>
      </c>
      <c r="AI94" s="73">
        <f t="shared" si="41"/>
        <v>-1</v>
      </c>
    </row>
    <row r="95" spans="1:35" ht="15.75" thickBot="1" x14ac:dyDescent="0.3">
      <c r="A95" s="57" t="s">
        <v>121</v>
      </c>
      <c r="B95" s="98">
        <f t="shared" si="42"/>
        <v>4</v>
      </c>
      <c r="C95" s="76">
        <f t="shared" si="43"/>
        <v>8</v>
      </c>
      <c r="D95" s="76">
        <f t="shared" si="44"/>
        <v>0</v>
      </c>
      <c r="E95" s="76">
        <f t="shared" si="45"/>
        <v>0</v>
      </c>
      <c r="F95" s="79">
        <f t="shared" si="46"/>
        <v>1</v>
      </c>
      <c r="G95" s="79">
        <f t="shared" si="46"/>
        <v>0</v>
      </c>
      <c r="H95" s="79">
        <f t="shared" si="46"/>
        <v>0</v>
      </c>
      <c r="I95" s="80">
        <f>IFERROR(IF(E95=0,,E95/E94-1),"&lt;100%")</f>
        <v>0</v>
      </c>
      <c r="J95" s="74">
        <f t="shared" si="47"/>
        <v>296</v>
      </c>
      <c r="K95" s="75">
        <f t="shared" si="48"/>
        <v>281</v>
      </c>
      <c r="L95" s="75">
        <f t="shared" si="49"/>
        <v>376</v>
      </c>
      <c r="M95" s="75">
        <f t="shared" si="50"/>
        <v>0</v>
      </c>
      <c r="N95" s="79">
        <f t="shared" si="51"/>
        <v>-5.0675675675675658E-2</v>
      </c>
      <c r="O95" s="79">
        <f t="shared" si="40"/>
        <v>0.33807829181494653</v>
      </c>
      <c r="P95" s="79">
        <f t="shared" si="40"/>
        <v>0</v>
      </c>
      <c r="Q95" s="80">
        <f t="shared" si="62"/>
        <v>0</v>
      </c>
      <c r="R95" s="98">
        <f t="shared" si="52"/>
        <v>511</v>
      </c>
      <c r="S95" s="76">
        <f t="shared" si="53"/>
        <v>526</v>
      </c>
      <c r="T95" s="76">
        <f t="shared" si="54"/>
        <v>991.5</v>
      </c>
      <c r="U95" s="76">
        <f t="shared" si="55"/>
        <v>0</v>
      </c>
      <c r="V95" s="79">
        <f t="shared" si="56"/>
        <v>2.9354207436399271E-2</v>
      </c>
      <c r="W95" s="79">
        <f t="shared" si="56"/>
        <v>0.88498098859315588</v>
      </c>
      <c r="X95" s="79">
        <f t="shared" si="57"/>
        <v>0</v>
      </c>
      <c r="Y95" s="80">
        <f t="shared" si="63"/>
        <v>0</v>
      </c>
      <c r="Z95" s="74">
        <f>SUM((B75,J75,R75,Z75,B95))</f>
        <v>75975</v>
      </c>
      <c r="AA95" s="75">
        <f>SUM((C75,K75,S75,AA75,C95))</f>
        <v>67911</v>
      </c>
      <c r="AB95" s="75">
        <f>SUM((D75,L75,T75,AB75,D95))</f>
        <v>66652.25</v>
      </c>
      <c r="AC95" s="75">
        <f>SUM((E75,M75,U75,AC75,E95))</f>
        <v>0</v>
      </c>
      <c r="AD95" s="79">
        <f t="shared" si="58"/>
        <v>-0.10614017769002959</v>
      </c>
      <c r="AE95" s="79">
        <f t="shared" si="59"/>
        <v>-1.8535288833914976E-2</v>
      </c>
      <c r="AF95" s="79">
        <f t="shared" si="60"/>
        <v>0</v>
      </c>
      <c r="AG95" s="80">
        <f t="shared" si="61"/>
        <v>0</v>
      </c>
      <c r="AH95" s="74">
        <v>75699</v>
      </c>
      <c r="AI95" s="80">
        <f t="shared" si="41"/>
        <v>-1</v>
      </c>
    </row>
    <row r="96" spans="1:35" x14ac:dyDescent="0.25">
      <c r="A96" s="85" t="s">
        <v>122</v>
      </c>
      <c r="B96" s="10">
        <f>SUM(B84:B95)</f>
        <v>1140</v>
      </c>
      <c r="C96" s="11">
        <f>SUM(C84:C95)</f>
        <v>52</v>
      </c>
      <c r="D96" s="11">
        <f>SUM(D84:D95)</f>
        <v>94</v>
      </c>
      <c r="E96" s="11">
        <f>SUM(E84:E95)</f>
        <v>10</v>
      </c>
      <c r="F96" s="60">
        <f t="shared" si="46"/>
        <v>-0.95438596491228067</v>
      </c>
      <c r="G96" s="60">
        <f t="shared" si="46"/>
        <v>0.80769230769230771</v>
      </c>
      <c r="H96" s="60">
        <f>IFERROR(IF(E97=0,,E97/D97-1),"&lt;100%")</f>
        <v>-0.375</v>
      </c>
      <c r="I96" s="65"/>
      <c r="J96" s="58">
        <f>SUM(J84:J95)</f>
        <v>2981</v>
      </c>
      <c r="K96" s="59">
        <f>SUM(K84:K95)</f>
        <v>3112</v>
      </c>
      <c r="L96" s="59">
        <f>SUM(L84:L95)</f>
        <v>3517.25</v>
      </c>
      <c r="M96" s="59">
        <f>SUM(M84:M95)</f>
        <v>1073</v>
      </c>
      <c r="N96" s="60">
        <f t="shared" si="51"/>
        <v>4.3944984904394468E-2</v>
      </c>
      <c r="O96" s="60">
        <f t="shared" si="40"/>
        <v>0.13022172236503859</v>
      </c>
      <c r="P96" s="60">
        <f>IFERROR(IF(M97=0,,M97/L97-1),"&lt;100%")</f>
        <v>-5.7324840764331197E-2</v>
      </c>
      <c r="Q96" s="65"/>
      <c r="R96" s="10">
        <f>SUM(R84:R95)</f>
        <v>8720</v>
      </c>
      <c r="S96" s="11">
        <f>SUM(S84:S95)</f>
        <v>8291</v>
      </c>
      <c r="T96" s="11">
        <f>SUM(T84:T95)</f>
        <v>9923.5</v>
      </c>
      <c r="U96" s="11">
        <f>SUM(U84:U95)</f>
        <v>2675.5</v>
      </c>
      <c r="V96" s="60">
        <f t="shared" si="56"/>
        <v>-4.9197247706421976E-2</v>
      </c>
      <c r="W96" s="60">
        <f t="shared" si="56"/>
        <v>0.19690025328669636</v>
      </c>
      <c r="X96" s="60">
        <f>IFERROR(IF(U97=0,,U97/T97-1),"100%")</f>
        <v>-0.22561505065123011</v>
      </c>
      <c r="Y96" s="88"/>
      <c r="Z96" s="58">
        <f>SUM(Z84:Z95)</f>
        <v>857283</v>
      </c>
      <c r="AA96" s="59">
        <f>SUM(AA84:AA95)</f>
        <v>765662</v>
      </c>
      <c r="AB96" s="59">
        <f>SUM(AB84:AB95)</f>
        <v>852554.25</v>
      </c>
      <c r="AC96" s="59">
        <f>SUM(AC84:AC95)</f>
        <v>304402.5</v>
      </c>
      <c r="AD96" s="60">
        <f>IFERROR(IF(AA96=0,,AA96/Z96-1),"&lt;100")</f>
        <v>-0.10687369281789094</v>
      </c>
      <c r="AE96" s="60">
        <f t="shared" si="59"/>
        <v>0.11348643396172209</v>
      </c>
      <c r="AF96" s="60">
        <f>IFERROR(IF(AC97=0,,AC97/AB97-1),"&lt;100%")</f>
        <v>0.11887385756529323</v>
      </c>
      <c r="AG96" s="65"/>
      <c r="AH96" s="58">
        <f>SUM(AH84:AH95)</f>
        <v>861301</v>
      </c>
      <c r="AI96" s="65">
        <f>(AC97/AH97)-1</f>
        <v>9.7467984771134386E-2</v>
      </c>
    </row>
    <row r="97" spans="1:35" ht="15.75" thickBot="1" x14ac:dyDescent="0.3">
      <c r="A97" s="90" t="s">
        <v>123</v>
      </c>
      <c r="B97" s="28">
        <f>SUM(B84:B87)</f>
        <v>82</v>
      </c>
      <c r="C97" s="29">
        <f>SUM(C84:C87)</f>
        <v>4</v>
      </c>
      <c r="D97" s="29">
        <f>SUM(D84:D87)</f>
        <v>16</v>
      </c>
      <c r="E97" s="29">
        <f>SUM(E84:E87)</f>
        <v>10</v>
      </c>
      <c r="F97" s="93"/>
      <c r="G97" s="93"/>
      <c r="H97" s="93"/>
      <c r="I97" s="94"/>
      <c r="J97" s="81">
        <f>SUM(J84:J87)</f>
        <v>992</v>
      </c>
      <c r="K97" s="82">
        <f>SUM(K84:K87)</f>
        <v>1029</v>
      </c>
      <c r="L97" s="82">
        <f>SUM(L84:L87)</f>
        <v>1138.25</v>
      </c>
      <c r="M97" s="82">
        <f>SUM(M84:M87)</f>
        <v>1073</v>
      </c>
      <c r="N97" s="93"/>
      <c r="O97" s="93"/>
      <c r="P97" s="93"/>
      <c r="Q97" s="94"/>
      <c r="R97" s="28">
        <f>SUM(R84:R87)</f>
        <v>2763</v>
      </c>
      <c r="S97" s="29">
        <f>SUM(S84:S87)</f>
        <v>2948</v>
      </c>
      <c r="T97" s="29">
        <f>SUM(T84:T87)</f>
        <v>3455</v>
      </c>
      <c r="U97" s="29">
        <f>SUM(U84:U87)</f>
        <v>2675.5</v>
      </c>
      <c r="V97" s="93"/>
      <c r="W97" s="93"/>
      <c r="X97" s="93"/>
      <c r="Y97" s="33"/>
      <c r="Z97" s="81">
        <f>SUM(Z84:Z87)</f>
        <v>258248</v>
      </c>
      <c r="AA97" s="82">
        <f>SUM(AA84:AA87)</f>
        <v>242607</v>
      </c>
      <c r="AB97" s="82">
        <f>SUM(AB84:AB87)</f>
        <v>272061.5</v>
      </c>
      <c r="AC97" s="82">
        <f>SUM(AC84:AC87)</f>
        <v>304402.5</v>
      </c>
      <c r="AD97" s="93"/>
      <c r="AE97" s="93"/>
      <c r="AF97" s="93"/>
      <c r="AG97" s="94"/>
      <c r="AH97" s="81">
        <f>SUM(AH84:AH87)</f>
        <v>277368</v>
      </c>
      <c r="AI97" s="33"/>
    </row>
    <row r="103" spans="1:35" x14ac:dyDescent="0.25">
      <c r="B103" s="4" t="s">
        <v>159</v>
      </c>
      <c r="C103" s="4"/>
      <c r="D103" s="4"/>
      <c r="E103" s="4"/>
      <c r="F103" s="4"/>
      <c r="G103" s="4"/>
      <c r="H103" s="4"/>
      <c r="I103" s="4"/>
      <c r="J103" s="4" t="s">
        <v>160</v>
      </c>
      <c r="K103" s="4"/>
      <c r="L103" s="4"/>
      <c r="M103" s="4"/>
      <c r="N103" s="4"/>
      <c r="O103" s="4"/>
      <c r="P103" s="4"/>
      <c r="Q103" s="4"/>
      <c r="R103" s="4" t="s">
        <v>161</v>
      </c>
      <c r="S103" s="4"/>
      <c r="T103" s="4"/>
      <c r="U103" s="4"/>
      <c r="V103" s="4"/>
      <c r="W103" s="4"/>
      <c r="X103" s="4"/>
      <c r="Y103" s="4"/>
      <c r="Z103" s="4" t="s">
        <v>162</v>
      </c>
      <c r="AA103" s="4"/>
      <c r="AB103" s="4"/>
    </row>
    <row r="104" spans="1:35" ht="30.75" thickBot="1" x14ac:dyDescent="0.3">
      <c r="A104" s="97" t="s">
        <v>18</v>
      </c>
      <c r="B104" s="6" t="s">
        <v>163</v>
      </c>
      <c r="C104" s="6" t="s">
        <v>164</v>
      </c>
      <c r="D104" s="6" t="s">
        <v>165</v>
      </c>
      <c r="E104" s="6" t="s">
        <v>166</v>
      </c>
      <c r="F104" s="6" t="s">
        <v>167</v>
      </c>
      <c r="G104" s="6" t="s">
        <v>168</v>
      </c>
      <c r="H104" s="6" t="s">
        <v>169</v>
      </c>
      <c r="I104" s="6" t="s">
        <v>170</v>
      </c>
      <c r="J104" s="6" t="s">
        <v>171</v>
      </c>
      <c r="K104" s="6" t="s">
        <v>172</v>
      </c>
      <c r="L104" s="6" t="s">
        <v>173</v>
      </c>
      <c r="M104" s="6" t="s">
        <v>174</v>
      </c>
      <c r="N104" s="6" t="s">
        <v>175</v>
      </c>
      <c r="O104" s="6" t="s">
        <v>176</v>
      </c>
      <c r="P104" s="6" t="s">
        <v>177</v>
      </c>
      <c r="Q104" s="6" t="s">
        <v>178</v>
      </c>
      <c r="R104" s="6" t="s">
        <v>179</v>
      </c>
      <c r="S104" s="6" t="s">
        <v>180</v>
      </c>
      <c r="T104" s="6" t="s">
        <v>181</v>
      </c>
      <c r="U104" s="6" t="s">
        <v>182</v>
      </c>
      <c r="V104" s="6" t="s">
        <v>183</v>
      </c>
      <c r="W104" s="6" t="s">
        <v>184</v>
      </c>
      <c r="X104" s="6" t="s">
        <v>185</v>
      </c>
      <c r="Y104" s="6" t="s">
        <v>186</v>
      </c>
      <c r="Z104" s="6" t="s">
        <v>187</v>
      </c>
      <c r="AA104" s="6" t="s">
        <v>188</v>
      </c>
      <c r="AB104" s="6" t="s">
        <v>189</v>
      </c>
    </row>
    <row r="105" spans="1:35" x14ac:dyDescent="0.25">
      <c r="A105" s="57" t="s">
        <v>110</v>
      </c>
      <c r="B105" s="58">
        <v>950</v>
      </c>
      <c r="C105" s="59">
        <v>326</v>
      </c>
      <c r="D105" s="59">
        <v>805</v>
      </c>
      <c r="E105" s="59">
        <v>401.25</v>
      </c>
      <c r="F105" s="60">
        <f>IF(C105=0,,C105/B105-1)</f>
        <v>-0.65684210526315789</v>
      </c>
      <c r="G105" s="60">
        <f>IF(D105=0,,D105/C105-1)</f>
        <v>1.4693251533742333</v>
      </c>
      <c r="H105" s="60">
        <f>IF(E105=0,,E105/D105-1)</f>
        <v>-0.50155279503105588</v>
      </c>
      <c r="I105" s="65">
        <f>IF(E105=0,,E105/D116-1)</f>
        <v>-0.43644662921348309</v>
      </c>
      <c r="J105" s="58">
        <f>SUM(O8+P8*2+Q8*2.25)</f>
        <v>2340</v>
      </c>
      <c r="K105" s="59">
        <f>SUM(O20+P20*2+Q20*2.25)</f>
        <v>1751</v>
      </c>
      <c r="L105" s="59">
        <f>SUM(L32)+(M32*2)+(N32*2.25)+(O32)+(P32*2)+(Q32*2.25)</f>
        <v>2342.25</v>
      </c>
      <c r="M105" s="59">
        <f>SUM(L44)+(M44*2)+(N44*2.25)+(O44)+(P44*2)+(Q44*2.25)</f>
        <v>2461</v>
      </c>
      <c r="N105" s="60">
        <f>IF(K105=0,,K105/J105-1)</f>
        <v>-0.2517094017094017</v>
      </c>
      <c r="O105" s="60">
        <f>IF(L105=0,,L105/K105-1)</f>
        <v>0.33766419189034846</v>
      </c>
      <c r="P105" s="60">
        <f>IF(M105=0,,M105/L105-1)</f>
        <v>5.0699114099690412E-2</v>
      </c>
      <c r="Q105" s="65">
        <f>IF(M105=0,,M105/L116-1)</f>
        <v>-0.15225628660006885</v>
      </c>
      <c r="R105" s="58">
        <v>1834</v>
      </c>
      <c r="S105" s="59">
        <v>1040</v>
      </c>
      <c r="T105" s="59">
        <v>3380.25</v>
      </c>
      <c r="U105" s="59">
        <f>SUM(Z105+AA105*2+AB105*2.25)</f>
        <v>2795.5</v>
      </c>
      <c r="V105" s="60">
        <f>IF(S105=0,,S105/R105-1)</f>
        <v>-0.43293347873500543</v>
      </c>
      <c r="W105" s="60">
        <f>IF(T105=0,,T105/S105-1)</f>
        <v>2.2502403846153847</v>
      </c>
      <c r="X105" s="60">
        <f>IF(U105=0,,U105/T105-1)</f>
        <v>-0.17299016344944895</v>
      </c>
      <c r="Y105" s="65">
        <f>IF(U105=0,,U105/T116-1)</f>
        <v>-3.9924444062848785E-2</v>
      </c>
      <c r="Z105" s="10">
        <f>I44+L44</f>
        <v>355</v>
      </c>
      <c r="AA105" s="11">
        <f>J44+M44</f>
        <v>1209</v>
      </c>
      <c r="AB105" s="12">
        <f>K44+N44</f>
        <v>10</v>
      </c>
    </row>
    <row r="106" spans="1:35" x14ac:dyDescent="0.25">
      <c r="A106" s="57" t="s">
        <v>111</v>
      </c>
      <c r="B106" s="66">
        <v>706</v>
      </c>
      <c r="C106" s="67">
        <v>470</v>
      </c>
      <c r="D106" s="67">
        <v>520</v>
      </c>
      <c r="E106" s="99">
        <v>571</v>
      </c>
      <c r="F106" s="68">
        <f t="shared" ref="F106:H117" si="65">IF(C106=0,,C106/B106-1)</f>
        <v>-0.33427762039660058</v>
      </c>
      <c r="G106" s="68">
        <f t="shared" si="65"/>
        <v>0.1063829787234043</v>
      </c>
      <c r="H106" s="68">
        <f>IF(E106=0,,E106/D106-1)</f>
        <v>9.8076923076923173E-2</v>
      </c>
      <c r="I106" s="73">
        <f>IF(E106=0,,E106/E105-1)</f>
        <v>0.42305295950155752</v>
      </c>
      <c r="J106" s="66">
        <f t="shared" ref="J106:J116" si="66">SUM(O9+P9*2+Q9*2.25)</f>
        <v>2159</v>
      </c>
      <c r="K106" s="67">
        <f t="shared" ref="K106:K116" si="67">SUM(O21+P21*2+Q21*2.25)</f>
        <v>1954</v>
      </c>
      <c r="L106" s="67">
        <f t="shared" ref="L106:L116" si="68">SUM(L33)+(M33*2)+(N33*2.25)+(O33)+(P33*2)+(Q33*2.25)</f>
        <v>2616</v>
      </c>
      <c r="M106" s="67">
        <f t="shared" ref="M106:M116" si="69">SUM(L45)+(M45*2)+(N45*2.25)+(O45)+(P45*2)+(Q45*2.25)</f>
        <v>2330</v>
      </c>
      <c r="N106" s="68">
        <f t="shared" ref="N106:P117" si="70">IF(K106=0,,K106/J106-1)</f>
        <v>-9.4951366373321022E-2</v>
      </c>
      <c r="O106" s="68">
        <f t="shared" si="70"/>
        <v>0.33879222108495388</v>
      </c>
      <c r="P106" s="68">
        <f t="shared" si="70"/>
        <v>-0.10932721712538229</v>
      </c>
      <c r="Q106" s="73">
        <f>IF(M106=0,,M106/M105-1)</f>
        <v>-5.3230394148719995E-2</v>
      </c>
      <c r="R106" s="66">
        <v>1192</v>
      </c>
      <c r="S106" s="67">
        <v>830</v>
      </c>
      <c r="T106" s="67">
        <v>3056.25</v>
      </c>
      <c r="U106" s="67">
        <f t="shared" ref="U106:U116" si="71">SUM(Z106+AA106*2+AB106*2.25)</f>
        <v>1724.25</v>
      </c>
      <c r="V106" s="68">
        <f t="shared" ref="V106:X116" si="72">IF(S106=0,,S106/R106-1)</f>
        <v>-0.30369127516778527</v>
      </c>
      <c r="W106" s="68">
        <f t="shared" si="72"/>
        <v>2.6822289156626504</v>
      </c>
      <c r="X106" s="68">
        <f t="shared" si="72"/>
        <v>-0.43582822085889572</v>
      </c>
      <c r="Y106" s="73">
        <f>IF(U106=0,,U106/U105-1)</f>
        <v>-0.38320515113575393</v>
      </c>
      <c r="Z106" s="19">
        <f t="shared" ref="Z106:AB116" si="73">I45+L45</f>
        <v>218</v>
      </c>
      <c r="AA106" s="20">
        <f t="shared" si="73"/>
        <v>743</v>
      </c>
      <c r="AB106" s="21">
        <f t="shared" si="73"/>
        <v>9</v>
      </c>
    </row>
    <row r="107" spans="1:35" x14ac:dyDescent="0.25">
      <c r="A107" s="57" t="s">
        <v>112</v>
      </c>
      <c r="B107" s="66">
        <v>658</v>
      </c>
      <c r="C107" s="67">
        <v>506</v>
      </c>
      <c r="D107" s="67">
        <v>428</v>
      </c>
      <c r="E107" s="67">
        <v>452.25</v>
      </c>
      <c r="F107" s="68">
        <f t="shared" si="65"/>
        <v>-0.23100303951367784</v>
      </c>
      <c r="G107" s="68">
        <f t="shared" si="65"/>
        <v>-0.1541501976284585</v>
      </c>
      <c r="H107" s="68">
        <f>IF(E107=0,,E107/D107-1)</f>
        <v>5.6658878504672883E-2</v>
      </c>
      <c r="I107" s="73">
        <f>IF(E107=0,,E107/E106-1)</f>
        <v>-0.20796847635726801</v>
      </c>
      <c r="J107" s="66">
        <f t="shared" si="66"/>
        <v>2398</v>
      </c>
      <c r="K107" s="67">
        <f t="shared" si="67"/>
        <v>2457</v>
      </c>
      <c r="L107" s="67">
        <f t="shared" si="68"/>
        <v>2412</v>
      </c>
      <c r="M107" s="67">
        <f t="shared" si="69"/>
        <v>2667</v>
      </c>
      <c r="N107" s="68">
        <f t="shared" si="70"/>
        <v>2.4603836530441958E-2</v>
      </c>
      <c r="O107" s="68">
        <f t="shared" si="70"/>
        <v>-1.8315018315018361E-2</v>
      </c>
      <c r="P107" s="68">
        <f t="shared" si="70"/>
        <v>0.10572139303482597</v>
      </c>
      <c r="Q107" s="73">
        <f t="shared" ref="Q107:Q116" si="74">IF(M107=0,,M107/M106-1)</f>
        <v>0.14463519313304718</v>
      </c>
      <c r="R107" s="66">
        <v>1336</v>
      </c>
      <c r="S107" s="67">
        <v>1290</v>
      </c>
      <c r="T107" s="67">
        <v>3252</v>
      </c>
      <c r="U107" s="67">
        <f t="shared" si="71"/>
        <v>1902.5</v>
      </c>
      <c r="V107" s="68">
        <f t="shared" si="72"/>
        <v>-3.4431137724550864E-2</v>
      </c>
      <c r="W107" s="68">
        <f t="shared" si="72"/>
        <v>1.5209302325581397</v>
      </c>
      <c r="X107" s="68">
        <f t="shared" si="72"/>
        <v>-0.41497539975399755</v>
      </c>
      <c r="Y107" s="73">
        <f t="shared" ref="Y107:Y116" si="75">IF(U107=0,,U107/U106-1)</f>
        <v>0.10337828041177333</v>
      </c>
      <c r="Z107" s="19">
        <f t="shared" si="73"/>
        <v>193</v>
      </c>
      <c r="AA107" s="20">
        <f t="shared" si="73"/>
        <v>848</v>
      </c>
      <c r="AB107" s="21">
        <f t="shared" si="73"/>
        <v>6</v>
      </c>
    </row>
    <row r="108" spans="1:35" x14ac:dyDescent="0.25">
      <c r="A108" s="57" t="s">
        <v>113</v>
      </c>
      <c r="B108" s="66">
        <v>707</v>
      </c>
      <c r="C108" s="67">
        <v>485</v>
      </c>
      <c r="D108" s="67">
        <v>601</v>
      </c>
      <c r="E108" s="67">
        <v>555</v>
      </c>
      <c r="F108" s="68">
        <f t="shared" si="65"/>
        <v>-0.31400282885431396</v>
      </c>
      <c r="G108" s="68">
        <f t="shared" si="65"/>
        <v>0.2391752577319588</v>
      </c>
      <c r="H108" s="68">
        <f t="shared" si="65"/>
        <v>-7.6539101497504203E-2</v>
      </c>
      <c r="I108" s="73">
        <f t="shared" ref="I108:I116" si="76">IF(E108=0,,E108/E107-1)</f>
        <v>0.22719734660033164</v>
      </c>
      <c r="J108" s="66">
        <f t="shared" si="66"/>
        <v>2590</v>
      </c>
      <c r="K108" s="67">
        <f t="shared" si="67"/>
        <v>2689</v>
      </c>
      <c r="L108" s="67">
        <f t="shared" si="68"/>
        <v>2748</v>
      </c>
      <c r="M108" s="67">
        <f t="shared" si="69"/>
        <v>2522</v>
      </c>
      <c r="N108" s="68">
        <f t="shared" si="70"/>
        <v>3.8223938223938214E-2</v>
      </c>
      <c r="O108" s="68">
        <f t="shared" si="70"/>
        <v>2.1941242097434088E-2</v>
      </c>
      <c r="P108" s="68">
        <f t="shared" si="70"/>
        <v>-8.2241630276564726E-2</v>
      </c>
      <c r="Q108" s="73">
        <f t="shared" si="74"/>
        <v>-5.4368203974503149E-2</v>
      </c>
      <c r="R108" s="66">
        <v>1435</v>
      </c>
      <c r="S108" s="67">
        <v>1495</v>
      </c>
      <c r="T108" s="67">
        <v>3792.25</v>
      </c>
      <c r="U108" s="67">
        <f t="shared" si="71"/>
        <v>2021.5</v>
      </c>
      <c r="V108" s="68">
        <f t="shared" si="72"/>
        <v>4.1811846689895571E-2</v>
      </c>
      <c r="W108" s="68">
        <f t="shared" si="72"/>
        <v>1.5366220735785951</v>
      </c>
      <c r="X108" s="68">
        <f t="shared" si="72"/>
        <v>-0.46693915221834004</v>
      </c>
      <c r="Y108" s="73">
        <f t="shared" si="75"/>
        <v>6.2549277266754189E-2</v>
      </c>
      <c r="Z108" s="19">
        <f t="shared" si="73"/>
        <v>294</v>
      </c>
      <c r="AA108" s="20">
        <f t="shared" si="73"/>
        <v>857</v>
      </c>
      <c r="AB108" s="21">
        <f>K47+N47</f>
        <v>6</v>
      </c>
    </row>
    <row r="109" spans="1:35" x14ac:dyDescent="0.25">
      <c r="A109" s="57" t="s">
        <v>114</v>
      </c>
      <c r="B109" s="66">
        <v>635</v>
      </c>
      <c r="C109" s="67">
        <v>395</v>
      </c>
      <c r="D109" s="67">
        <v>654</v>
      </c>
      <c r="E109" s="67"/>
      <c r="F109" s="68">
        <f t="shared" si="65"/>
        <v>-0.37795275590551181</v>
      </c>
      <c r="G109" s="68">
        <f t="shared" si="65"/>
        <v>0.65569620253164551</v>
      </c>
      <c r="H109" s="68">
        <f t="shared" si="65"/>
        <v>0</v>
      </c>
      <c r="I109" s="73">
        <f t="shared" si="76"/>
        <v>0</v>
      </c>
      <c r="J109" s="66">
        <f t="shared" si="66"/>
        <v>3462</v>
      </c>
      <c r="K109" s="67">
        <f t="shared" si="67"/>
        <v>2755</v>
      </c>
      <c r="L109" s="67">
        <f t="shared" si="68"/>
        <v>3455</v>
      </c>
      <c r="M109" s="67">
        <f t="shared" si="69"/>
        <v>0</v>
      </c>
      <c r="N109" s="68">
        <f t="shared" si="70"/>
        <v>-0.20421721548238014</v>
      </c>
      <c r="O109" s="68">
        <f t="shared" si="70"/>
        <v>0.25408348457350272</v>
      </c>
      <c r="P109" s="68">
        <f t="shared" si="70"/>
        <v>0</v>
      </c>
      <c r="Q109" s="73">
        <f t="shared" si="74"/>
        <v>0</v>
      </c>
      <c r="R109" s="66">
        <v>1909</v>
      </c>
      <c r="S109" s="67">
        <v>1844</v>
      </c>
      <c r="T109" s="67">
        <v>4213</v>
      </c>
      <c r="U109" s="67">
        <f t="shared" si="71"/>
        <v>0</v>
      </c>
      <c r="V109" s="68">
        <f t="shared" si="72"/>
        <v>-3.4049240440021E-2</v>
      </c>
      <c r="W109" s="68">
        <f t="shared" si="72"/>
        <v>1.2847071583514098</v>
      </c>
      <c r="X109" s="68">
        <f t="shared" si="72"/>
        <v>0</v>
      </c>
      <c r="Y109" s="73">
        <f t="shared" si="75"/>
        <v>0</v>
      </c>
      <c r="Z109" s="19">
        <f t="shared" si="73"/>
        <v>0</v>
      </c>
      <c r="AA109" s="20">
        <f t="shared" si="73"/>
        <v>0</v>
      </c>
      <c r="AB109" s="21">
        <f t="shared" si="73"/>
        <v>0</v>
      </c>
    </row>
    <row r="110" spans="1:35" x14ac:dyDescent="0.25">
      <c r="A110" s="57" t="s">
        <v>115</v>
      </c>
      <c r="B110" s="66">
        <v>547</v>
      </c>
      <c r="C110" s="67">
        <v>374</v>
      </c>
      <c r="D110" s="67">
        <v>551</v>
      </c>
      <c r="E110" s="67"/>
      <c r="F110" s="68">
        <f t="shared" si="65"/>
        <v>-0.31627056672760512</v>
      </c>
      <c r="G110" s="68">
        <f t="shared" si="65"/>
        <v>0.47326203208556139</v>
      </c>
      <c r="H110" s="68">
        <f t="shared" si="65"/>
        <v>0</v>
      </c>
      <c r="I110" s="73">
        <f t="shared" si="76"/>
        <v>0</v>
      </c>
      <c r="J110" s="66">
        <f t="shared" si="66"/>
        <v>2942</v>
      </c>
      <c r="K110" s="67">
        <f>SUM(O25+P25*2+Q25*2.25)</f>
        <v>2683</v>
      </c>
      <c r="L110" s="67">
        <f t="shared" si="68"/>
        <v>2691</v>
      </c>
      <c r="M110" s="67">
        <f t="shared" si="69"/>
        <v>0</v>
      </c>
      <c r="N110" s="68">
        <f t="shared" si="70"/>
        <v>-8.8035350101971499E-2</v>
      </c>
      <c r="O110" s="68">
        <f t="shared" si="70"/>
        <v>2.9817368617219842E-3</v>
      </c>
      <c r="P110" s="68">
        <f t="shared" si="70"/>
        <v>0</v>
      </c>
      <c r="Q110" s="73">
        <f t="shared" si="74"/>
        <v>0</v>
      </c>
      <c r="R110" s="66">
        <v>1475</v>
      </c>
      <c r="S110" s="67">
        <v>1743</v>
      </c>
      <c r="T110" s="67">
        <v>4390.75</v>
      </c>
      <c r="U110" s="67">
        <f t="shared" si="71"/>
        <v>0</v>
      </c>
      <c r="V110" s="68">
        <f t="shared" si="72"/>
        <v>0.18169491525423731</v>
      </c>
      <c r="W110" s="68">
        <f t="shared" si="72"/>
        <v>1.5190763052208833</v>
      </c>
      <c r="X110" s="68">
        <f t="shared" si="72"/>
        <v>0</v>
      </c>
      <c r="Y110" s="73">
        <f t="shared" si="75"/>
        <v>0</v>
      </c>
      <c r="Z110" s="19">
        <f t="shared" si="73"/>
        <v>0</v>
      </c>
      <c r="AA110" s="20">
        <f t="shared" si="73"/>
        <v>0</v>
      </c>
      <c r="AB110" s="21">
        <f t="shared" si="73"/>
        <v>0</v>
      </c>
    </row>
    <row r="111" spans="1:35" x14ac:dyDescent="0.25">
      <c r="A111" s="57" t="s">
        <v>116</v>
      </c>
      <c r="B111" s="66">
        <v>690</v>
      </c>
      <c r="C111" s="67">
        <v>393</v>
      </c>
      <c r="D111" s="67">
        <v>489</v>
      </c>
      <c r="E111" s="67"/>
      <c r="F111" s="68">
        <f t="shared" si="65"/>
        <v>-0.43043478260869561</v>
      </c>
      <c r="G111" s="68">
        <f t="shared" si="65"/>
        <v>0.24427480916030531</v>
      </c>
      <c r="H111" s="68">
        <f t="shared" si="65"/>
        <v>0</v>
      </c>
      <c r="I111" s="73">
        <f t="shared" si="76"/>
        <v>0</v>
      </c>
      <c r="J111" s="66">
        <f t="shared" si="66"/>
        <v>3520</v>
      </c>
      <c r="K111" s="67">
        <f t="shared" si="67"/>
        <v>2861</v>
      </c>
      <c r="L111" s="67">
        <f t="shared" si="68"/>
        <v>2767</v>
      </c>
      <c r="M111" s="67">
        <f t="shared" si="69"/>
        <v>0</v>
      </c>
      <c r="N111" s="68">
        <f t="shared" si="70"/>
        <v>-0.18721590909090913</v>
      </c>
      <c r="O111" s="68">
        <f t="shared" si="70"/>
        <v>-3.2855644879412838E-2</v>
      </c>
      <c r="P111" s="68">
        <f t="shared" si="70"/>
        <v>0</v>
      </c>
      <c r="Q111" s="73">
        <f t="shared" si="74"/>
        <v>0</v>
      </c>
      <c r="R111" s="66">
        <v>1342</v>
      </c>
      <c r="S111" s="67">
        <v>1607</v>
      </c>
      <c r="T111" s="67">
        <v>3964</v>
      </c>
      <c r="U111" s="67">
        <f t="shared" si="71"/>
        <v>0</v>
      </c>
      <c r="V111" s="68">
        <f t="shared" si="72"/>
        <v>0.19746646795827116</v>
      </c>
      <c r="W111" s="68">
        <f t="shared" si="72"/>
        <v>1.4667081518357188</v>
      </c>
      <c r="X111" s="68">
        <f t="shared" si="72"/>
        <v>0</v>
      </c>
      <c r="Y111" s="73">
        <f t="shared" si="75"/>
        <v>0</v>
      </c>
      <c r="Z111" s="19">
        <f t="shared" si="73"/>
        <v>0</v>
      </c>
      <c r="AA111" s="20">
        <f t="shared" si="73"/>
        <v>0</v>
      </c>
      <c r="AB111" s="21">
        <f t="shared" si="73"/>
        <v>0</v>
      </c>
    </row>
    <row r="112" spans="1:35" x14ac:dyDescent="0.25">
      <c r="A112" s="57" t="s">
        <v>117</v>
      </c>
      <c r="B112" s="66">
        <v>818</v>
      </c>
      <c r="C112" s="67">
        <v>431</v>
      </c>
      <c r="D112" s="67">
        <v>553</v>
      </c>
      <c r="E112" s="67"/>
      <c r="F112" s="68">
        <f t="shared" si="65"/>
        <v>-0.47310513447432767</v>
      </c>
      <c r="G112" s="68">
        <f t="shared" si="65"/>
        <v>0.28306264501160094</v>
      </c>
      <c r="H112" s="68">
        <f t="shared" si="65"/>
        <v>0</v>
      </c>
      <c r="I112" s="73">
        <f t="shared" si="76"/>
        <v>0</v>
      </c>
      <c r="J112" s="66">
        <f t="shared" si="66"/>
        <v>3739</v>
      </c>
      <c r="K112" s="67">
        <f t="shared" si="67"/>
        <v>2792</v>
      </c>
      <c r="L112" s="67">
        <f t="shared" si="68"/>
        <v>2916</v>
      </c>
      <c r="M112" s="67">
        <f t="shared" si="69"/>
        <v>0</v>
      </c>
      <c r="N112" s="68">
        <f t="shared" si="70"/>
        <v>-0.25327627707943301</v>
      </c>
      <c r="O112" s="68">
        <f t="shared" si="70"/>
        <v>4.4412607449856756E-2</v>
      </c>
      <c r="P112" s="68">
        <f t="shared" si="70"/>
        <v>0</v>
      </c>
      <c r="Q112" s="73">
        <f t="shared" si="74"/>
        <v>0</v>
      </c>
      <c r="R112" s="66">
        <v>1795</v>
      </c>
      <c r="S112" s="67">
        <v>2405</v>
      </c>
      <c r="T112" s="67">
        <v>3668.75</v>
      </c>
      <c r="U112" s="67">
        <f t="shared" si="71"/>
        <v>0</v>
      </c>
      <c r="V112" s="68">
        <f t="shared" si="72"/>
        <v>0.33983286908077992</v>
      </c>
      <c r="W112" s="68">
        <f t="shared" si="72"/>
        <v>0.52546777546777546</v>
      </c>
      <c r="X112" s="68">
        <f t="shared" si="72"/>
        <v>0</v>
      </c>
      <c r="Y112" s="73">
        <f t="shared" si="75"/>
        <v>0</v>
      </c>
      <c r="Z112" s="19">
        <f t="shared" si="73"/>
        <v>0</v>
      </c>
      <c r="AA112" s="20">
        <f t="shared" si="73"/>
        <v>0</v>
      </c>
      <c r="AB112" s="21">
        <f t="shared" si="73"/>
        <v>0</v>
      </c>
    </row>
    <row r="113" spans="1:28" x14ac:dyDescent="0.25">
      <c r="A113" s="57" t="s">
        <v>118</v>
      </c>
      <c r="B113" s="66">
        <v>352</v>
      </c>
      <c r="C113" s="67">
        <v>754</v>
      </c>
      <c r="D113" s="67">
        <v>682</v>
      </c>
      <c r="E113" s="67"/>
      <c r="F113" s="68">
        <f t="shared" si="65"/>
        <v>1.1420454545454546</v>
      </c>
      <c r="G113" s="68">
        <f t="shared" si="65"/>
        <v>-9.5490716180371304E-2</v>
      </c>
      <c r="H113" s="68">
        <f t="shared" si="65"/>
        <v>0</v>
      </c>
      <c r="I113" s="73">
        <f t="shared" si="76"/>
        <v>0</v>
      </c>
      <c r="J113" s="66">
        <f t="shared" si="66"/>
        <v>2708</v>
      </c>
      <c r="K113" s="67">
        <f t="shared" si="67"/>
        <v>2639</v>
      </c>
      <c r="L113" s="67">
        <f t="shared" si="68"/>
        <v>2385</v>
      </c>
      <c r="M113" s="67">
        <f t="shared" si="69"/>
        <v>0</v>
      </c>
      <c r="N113" s="68">
        <f t="shared" si="70"/>
        <v>-2.5480059084194928E-2</v>
      </c>
      <c r="O113" s="68">
        <f t="shared" si="70"/>
        <v>-9.6248579007199742E-2</v>
      </c>
      <c r="P113" s="68">
        <f t="shared" si="70"/>
        <v>0</v>
      </c>
      <c r="Q113" s="73">
        <f t="shared" si="74"/>
        <v>0</v>
      </c>
      <c r="R113" s="66">
        <v>1429</v>
      </c>
      <c r="S113" s="67">
        <v>2164</v>
      </c>
      <c r="T113" s="67">
        <v>2690.25</v>
      </c>
      <c r="U113" s="67">
        <f t="shared" si="71"/>
        <v>0</v>
      </c>
      <c r="V113" s="68">
        <f t="shared" si="72"/>
        <v>0.5143456962911126</v>
      </c>
      <c r="W113" s="68">
        <f t="shared" si="72"/>
        <v>0.24318391866913114</v>
      </c>
      <c r="X113" s="68">
        <f t="shared" si="72"/>
        <v>0</v>
      </c>
      <c r="Y113" s="73">
        <f t="shared" si="75"/>
        <v>0</v>
      </c>
      <c r="Z113" s="19">
        <f t="shared" si="73"/>
        <v>0</v>
      </c>
      <c r="AA113" s="20">
        <f t="shared" si="73"/>
        <v>0</v>
      </c>
      <c r="AB113" s="21">
        <f t="shared" si="73"/>
        <v>0</v>
      </c>
    </row>
    <row r="114" spans="1:28" x14ac:dyDescent="0.25">
      <c r="A114" s="57" t="s">
        <v>119</v>
      </c>
      <c r="B114" s="66">
        <v>390</v>
      </c>
      <c r="C114" s="67">
        <v>775</v>
      </c>
      <c r="D114" s="67">
        <v>750.25</v>
      </c>
      <c r="E114" s="67"/>
      <c r="F114" s="68">
        <f t="shared" si="65"/>
        <v>0.98717948717948723</v>
      </c>
      <c r="G114" s="68">
        <f t="shared" si="65"/>
        <v>-3.1935483870967785E-2</v>
      </c>
      <c r="H114" s="68">
        <f>IF(E114=0,,E114/D114-1)</f>
        <v>0</v>
      </c>
      <c r="I114" s="73">
        <f t="shared" si="76"/>
        <v>0</v>
      </c>
      <c r="J114" s="66">
        <f t="shared" si="66"/>
        <v>2734</v>
      </c>
      <c r="K114" s="67">
        <f t="shared" si="67"/>
        <v>2720</v>
      </c>
      <c r="L114" s="67">
        <f t="shared" si="68"/>
        <v>2691</v>
      </c>
      <c r="M114" s="67">
        <f t="shared" si="69"/>
        <v>0</v>
      </c>
      <c r="N114" s="68">
        <f t="shared" si="70"/>
        <v>-5.1207022677395297E-3</v>
      </c>
      <c r="O114" s="68">
        <f t="shared" si="70"/>
        <v>-1.0661764705882315E-2</v>
      </c>
      <c r="P114" s="68">
        <f t="shared" si="70"/>
        <v>0</v>
      </c>
      <c r="Q114" s="73">
        <f t="shared" si="74"/>
        <v>0</v>
      </c>
      <c r="R114" s="66">
        <v>1617</v>
      </c>
      <c r="S114" s="67">
        <v>2641</v>
      </c>
      <c r="T114" s="67">
        <v>3061.75</v>
      </c>
      <c r="U114" s="67">
        <f t="shared" si="71"/>
        <v>0</v>
      </c>
      <c r="V114" s="68">
        <f t="shared" si="72"/>
        <v>0.63327149041434749</v>
      </c>
      <c r="W114" s="68">
        <f t="shared" si="72"/>
        <v>0.15931465354032559</v>
      </c>
      <c r="X114" s="68">
        <f t="shared" si="72"/>
        <v>0</v>
      </c>
      <c r="Y114" s="73">
        <f t="shared" si="75"/>
        <v>0</v>
      </c>
      <c r="Z114" s="19">
        <f t="shared" si="73"/>
        <v>0</v>
      </c>
      <c r="AA114" s="20">
        <f t="shared" si="73"/>
        <v>0</v>
      </c>
      <c r="AB114" s="21">
        <f t="shared" si="73"/>
        <v>0</v>
      </c>
    </row>
    <row r="115" spans="1:28" x14ac:dyDescent="0.25">
      <c r="A115" s="57" t="s">
        <v>120</v>
      </c>
      <c r="B115" s="66">
        <v>572</v>
      </c>
      <c r="C115" s="67">
        <v>468</v>
      </c>
      <c r="D115" s="67">
        <v>628.5</v>
      </c>
      <c r="E115" s="67"/>
      <c r="F115" s="68">
        <f t="shared" si="65"/>
        <v>-0.18181818181818177</v>
      </c>
      <c r="G115" s="68">
        <f t="shared" si="65"/>
        <v>0.34294871794871784</v>
      </c>
      <c r="H115" s="68">
        <f t="shared" si="65"/>
        <v>0</v>
      </c>
      <c r="I115" s="73">
        <f t="shared" si="76"/>
        <v>0</v>
      </c>
      <c r="J115" s="66">
        <f t="shared" si="66"/>
        <v>2757</v>
      </c>
      <c r="K115" s="67">
        <f t="shared" si="67"/>
        <v>3286</v>
      </c>
      <c r="L115" s="67">
        <f t="shared" si="68"/>
        <v>2227</v>
      </c>
      <c r="M115" s="67">
        <f t="shared" si="69"/>
        <v>0</v>
      </c>
      <c r="N115" s="68">
        <f t="shared" si="70"/>
        <v>0.1918752266956838</v>
      </c>
      <c r="O115" s="68">
        <f t="shared" si="70"/>
        <v>-0.32227632379793059</v>
      </c>
      <c r="P115" s="68">
        <f t="shared" si="70"/>
        <v>0</v>
      </c>
      <c r="Q115" s="73">
        <f t="shared" si="74"/>
        <v>0</v>
      </c>
      <c r="R115" s="66">
        <v>1764</v>
      </c>
      <c r="S115" s="67">
        <v>2476</v>
      </c>
      <c r="T115" s="67">
        <v>2272.25</v>
      </c>
      <c r="U115" s="67">
        <f t="shared" si="71"/>
        <v>0</v>
      </c>
      <c r="V115" s="68">
        <f t="shared" si="72"/>
        <v>0.40362811791383213</v>
      </c>
      <c r="W115" s="68">
        <f t="shared" si="72"/>
        <v>-8.2289983844911152E-2</v>
      </c>
      <c r="X115" s="68">
        <f t="shared" si="72"/>
        <v>0</v>
      </c>
      <c r="Y115" s="73">
        <f t="shared" si="75"/>
        <v>0</v>
      </c>
      <c r="Z115" s="19">
        <f t="shared" si="73"/>
        <v>0</v>
      </c>
      <c r="AA115" s="20">
        <f t="shared" si="73"/>
        <v>0</v>
      </c>
      <c r="AB115" s="21">
        <f t="shared" si="73"/>
        <v>0</v>
      </c>
    </row>
    <row r="116" spans="1:28" ht="15.75" thickBot="1" x14ac:dyDescent="0.3">
      <c r="A116" s="57" t="s">
        <v>121</v>
      </c>
      <c r="B116" s="74">
        <v>475</v>
      </c>
      <c r="C116" s="75">
        <v>642</v>
      </c>
      <c r="D116" s="75">
        <v>712</v>
      </c>
      <c r="E116" s="75"/>
      <c r="F116" s="79">
        <f t="shared" si="65"/>
        <v>0.35157894736842099</v>
      </c>
      <c r="G116" s="79">
        <f t="shared" si="65"/>
        <v>0.10903426791277249</v>
      </c>
      <c r="H116" s="79">
        <f t="shared" si="65"/>
        <v>0</v>
      </c>
      <c r="I116" s="80">
        <f t="shared" si="76"/>
        <v>0</v>
      </c>
      <c r="J116" s="74">
        <f t="shared" si="66"/>
        <v>3256</v>
      </c>
      <c r="K116" s="75">
        <f t="shared" si="67"/>
        <v>2797</v>
      </c>
      <c r="L116" s="75">
        <f t="shared" si="68"/>
        <v>2903</v>
      </c>
      <c r="M116" s="75">
        <f t="shared" si="69"/>
        <v>0</v>
      </c>
      <c r="N116" s="79">
        <f t="shared" si="70"/>
        <v>-0.14097051597051602</v>
      </c>
      <c r="O116" s="79">
        <f t="shared" si="70"/>
        <v>3.7897747586699948E-2</v>
      </c>
      <c r="P116" s="79">
        <f t="shared" si="70"/>
        <v>0</v>
      </c>
      <c r="Q116" s="80">
        <f t="shared" si="74"/>
        <v>0</v>
      </c>
      <c r="R116" s="74">
        <v>1998</v>
      </c>
      <c r="S116" s="75">
        <v>2914</v>
      </c>
      <c r="T116" s="75">
        <v>2911.75</v>
      </c>
      <c r="U116" s="75">
        <f t="shared" si="71"/>
        <v>0</v>
      </c>
      <c r="V116" s="79">
        <f t="shared" si="72"/>
        <v>0.45845845845845856</v>
      </c>
      <c r="W116" s="79">
        <f t="shared" si="72"/>
        <v>-7.7213452299240704E-4</v>
      </c>
      <c r="X116" s="79">
        <f t="shared" si="72"/>
        <v>0</v>
      </c>
      <c r="Y116" s="80">
        <f t="shared" si="75"/>
        <v>0</v>
      </c>
      <c r="Z116" s="98">
        <f t="shared" si="73"/>
        <v>0</v>
      </c>
      <c r="AA116" s="76">
        <f t="shared" si="73"/>
        <v>0</v>
      </c>
      <c r="AB116" s="100">
        <f t="shared" si="73"/>
        <v>0</v>
      </c>
    </row>
    <row r="117" spans="1:28" x14ac:dyDescent="0.25">
      <c r="A117" s="85" t="s">
        <v>122</v>
      </c>
      <c r="B117" s="58">
        <f>SUM(B105:B116)</f>
        <v>7500</v>
      </c>
      <c r="C117" s="59">
        <f>SUM(C105:C116)</f>
        <v>6019</v>
      </c>
      <c r="D117" s="59">
        <f>SUM(D105:D116)</f>
        <v>7373.75</v>
      </c>
      <c r="E117" s="59">
        <f>SUM(E105:E116)</f>
        <v>1979.5</v>
      </c>
      <c r="F117" s="60">
        <f t="shared" si="65"/>
        <v>-0.19746666666666668</v>
      </c>
      <c r="G117" s="60">
        <f t="shared" si="65"/>
        <v>0.22507891676358205</v>
      </c>
      <c r="H117" s="60">
        <f>IF(E118=0,,E118/D118-1)</f>
        <v>-0.15909090909090906</v>
      </c>
      <c r="I117" s="65"/>
      <c r="J117" s="58">
        <f>SUM(J105:J116)</f>
        <v>34605</v>
      </c>
      <c r="K117" s="59">
        <f>SUM(K105:K116)</f>
        <v>31384</v>
      </c>
      <c r="L117" s="59">
        <f>SUM(L105:L116)</f>
        <v>32153.25</v>
      </c>
      <c r="M117" s="59">
        <f>SUM(M105:M116)</f>
        <v>9980</v>
      </c>
      <c r="N117" s="60">
        <f t="shared" si="70"/>
        <v>-9.3079034821557549E-2</v>
      </c>
      <c r="O117" s="60">
        <f t="shared" si="70"/>
        <v>2.4510897272495447E-2</v>
      </c>
      <c r="P117" s="60">
        <f>IF(M118=0,,M118/L118-1)</f>
        <v>-1.3663429940948268E-2</v>
      </c>
      <c r="Q117" s="65"/>
      <c r="R117" s="58">
        <f>SUM(R105:R116)</f>
        <v>19126</v>
      </c>
      <c r="S117" s="59">
        <f>SUM(S105:S116)</f>
        <v>22449</v>
      </c>
      <c r="T117" s="59">
        <f>SUM(T105:T116)</f>
        <v>40653.25</v>
      </c>
      <c r="U117" s="59">
        <f>SUM(U105:U116)</f>
        <v>8443.75</v>
      </c>
      <c r="V117" s="60">
        <f>((S117)/(R117))-1</f>
        <v>0.17374254940918132</v>
      </c>
      <c r="W117" s="60">
        <f>((T117)/(S117))-1</f>
        <v>0.81091585371286024</v>
      </c>
      <c r="X117" s="60">
        <f>((U118)/(T118))-1</f>
        <v>-0.37364389963466427</v>
      </c>
      <c r="Y117" s="65"/>
      <c r="Z117" s="10">
        <f>SUM(Z105:Z116)</f>
        <v>1060</v>
      </c>
      <c r="AA117" s="11">
        <f>SUM(AA105:AA116)</f>
        <v>3657</v>
      </c>
      <c r="AB117" s="12">
        <f>SUM(AB105:AB116)</f>
        <v>31</v>
      </c>
    </row>
    <row r="118" spans="1:28" ht="15.75" thickBot="1" x14ac:dyDescent="0.3">
      <c r="A118" s="90" t="s">
        <v>123</v>
      </c>
      <c r="B118" s="81">
        <f>SUM(B105:B108)</f>
        <v>3021</v>
      </c>
      <c r="C118" s="82">
        <f>SUM(C105:C108)</f>
        <v>1787</v>
      </c>
      <c r="D118" s="82">
        <f>SUM(D105:D108)</f>
        <v>2354</v>
      </c>
      <c r="E118" s="82">
        <f>SUM(E105:E108)</f>
        <v>1979.5</v>
      </c>
      <c r="F118" s="93"/>
      <c r="G118" s="93"/>
      <c r="H118" s="93"/>
      <c r="I118" s="94"/>
      <c r="J118" s="81">
        <f>SUM(J105:J108)</f>
        <v>9487</v>
      </c>
      <c r="K118" s="82">
        <f>SUM(K105:K108)</f>
        <v>8851</v>
      </c>
      <c r="L118" s="82">
        <f>SUM(L105:L108)</f>
        <v>10118.25</v>
      </c>
      <c r="M118" s="82">
        <f>SUM(M105:M108)</f>
        <v>9980</v>
      </c>
      <c r="N118" s="93"/>
      <c r="O118" s="93"/>
      <c r="P118" s="93"/>
      <c r="Q118" s="94"/>
      <c r="R118" s="81">
        <f>SUM(R105:R108)</f>
        <v>5797</v>
      </c>
      <c r="S118" s="82">
        <f>SUM(S105:S108)</f>
        <v>4655</v>
      </c>
      <c r="T118" s="82">
        <f>SUM(T105:T108)</f>
        <v>13480.75</v>
      </c>
      <c r="U118" s="82">
        <f>SUM(U105:U108)</f>
        <v>8443.75</v>
      </c>
      <c r="V118" s="93"/>
      <c r="W118" s="93"/>
      <c r="X118" s="93"/>
      <c r="Y118" s="94"/>
      <c r="Z118" s="28">
        <f>SUM(Z105:Z108)</f>
        <v>1060</v>
      </c>
      <c r="AA118" s="29">
        <f>SUM(AA105:AA108)</f>
        <v>3657</v>
      </c>
      <c r="AB118" s="30">
        <f>SUM(AB105:AB108)</f>
        <v>31</v>
      </c>
    </row>
    <row r="121" spans="1:28" x14ac:dyDescent="0.25">
      <c r="B121" s="4" t="s">
        <v>190</v>
      </c>
      <c r="C121" s="4"/>
      <c r="D121" s="4"/>
      <c r="E121" s="4"/>
    </row>
    <row r="122" spans="1:28" ht="30" x14ac:dyDescent="0.25">
      <c r="B122" s="101" t="s">
        <v>19</v>
      </c>
      <c r="C122" s="101" t="s">
        <v>191</v>
      </c>
      <c r="D122" s="101" t="s">
        <v>192</v>
      </c>
      <c r="E122" s="101" t="s">
        <v>193</v>
      </c>
    </row>
    <row r="123" spans="1:28" x14ac:dyDescent="0.25">
      <c r="B123" s="102">
        <v>2014</v>
      </c>
      <c r="C123" s="103">
        <v>781291</v>
      </c>
      <c r="D123" s="102">
        <v>424</v>
      </c>
      <c r="E123" s="103">
        <f>C123/D123</f>
        <v>1842.6674528301887</v>
      </c>
    </row>
    <row r="124" spans="1:28" x14ac:dyDescent="0.25">
      <c r="B124" s="102">
        <v>2015</v>
      </c>
      <c r="C124" s="103">
        <v>758219</v>
      </c>
      <c r="D124" s="102">
        <v>441</v>
      </c>
      <c r="E124" s="103">
        <f t="shared" ref="E124:E131" si="77">C124/D124</f>
        <v>1719.3174603174602</v>
      </c>
    </row>
    <row r="125" spans="1:28" x14ac:dyDescent="0.25">
      <c r="B125" s="102">
        <v>2016</v>
      </c>
      <c r="C125" s="103">
        <v>792840</v>
      </c>
      <c r="D125" s="102">
        <v>435</v>
      </c>
      <c r="E125" s="103">
        <f t="shared" si="77"/>
        <v>1822.6206896551723</v>
      </c>
    </row>
    <row r="126" spans="1:28" x14ac:dyDescent="0.25">
      <c r="B126" s="102">
        <v>2017</v>
      </c>
      <c r="C126" s="103">
        <v>796087</v>
      </c>
      <c r="D126" s="102">
        <v>417</v>
      </c>
      <c r="E126" s="103">
        <f t="shared" si="77"/>
        <v>1909.0815347721823</v>
      </c>
    </row>
    <row r="127" spans="1:28" x14ac:dyDescent="0.25">
      <c r="B127" s="102">
        <v>2018</v>
      </c>
      <c r="C127" s="103">
        <v>816345</v>
      </c>
      <c r="D127" s="102">
        <v>383</v>
      </c>
      <c r="E127" s="103">
        <f t="shared" si="77"/>
        <v>2131.4490861618797</v>
      </c>
    </row>
    <row r="128" spans="1:28" x14ac:dyDescent="0.25">
      <c r="B128" s="102">
        <v>2019</v>
      </c>
      <c r="C128" s="103">
        <v>798160</v>
      </c>
      <c r="D128" s="102">
        <v>346</v>
      </c>
      <c r="E128" s="103">
        <f t="shared" si="77"/>
        <v>2306.8208092485547</v>
      </c>
    </row>
    <row r="129" spans="2:5" x14ac:dyDescent="0.25">
      <c r="B129" s="102">
        <v>2020</v>
      </c>
      <c r="C129" s="103">
        <v>857283</v>
      </c>
      <c r="D129" s="102">
        <v>325</v>
      </c>
      <c r="E129" s="103">
        <f t="shared" si="77"/>
        <v>2637.7938461538461</v>
      </c>
    </row>
    <row r="130" spans="2:5" x14ac:dyDescent="0.25">
      <c r="B130" s="102">
        <v>2021</v>
      </c>
      <c r="C130" s="103">
        <v>765662</v>
      </c>
      <c r="D130" s="102">
        <v>311</v>
      </c>
      <c r="E130" s="103">
        <f t="shared" si="77"/>
        <v>2461.9356913183278</v>
      </c>
    </row>
    <row r="131" spans="2:5" x14ac:dyDescent="0.25">
      <c r="B131" s="102">
        <v>2022</v>
      </c>
      <c r="C131" s="103">
        <v>852554</v>
      </c>
      <c r="D131" s="102">
        <v>335</v>
      </c>
      <c r="E131" s="103">
        <f t="shared" si="77"/>
        <v>2544.9373134328357</v>
      </c>
    </row>
    <row r="132" spans="2:5" x14ac:dyDescent="0.25">
      <c r="B132" s="102">
        <v>2023</v>
      </c>
      <c r="C132" s="103">
        <f>AC96</f>
        <v>304402.5</v>
      </c>
      <c r="D132" s="102">
        <v>125</v>
      </c>
      <c r="E132" s="103">
        <f>C132/D132</f>
        <v>2435.2199999999998</v>
      </c>
    </row>
  </sheetData>
  <mergeCells count="31">
    <mergeCell ref="B121:E121"/>
    <mergeCell ref="B82:I82"/>
    <mergeCell ref="J82:Q82"/>
    <mergeCell ref="R82:Y82"/>
    <mergeCell ref="Z82:AI82"/>
    <mergeCell ref="B103:I103"/>
    <mergeCell ref="J103:Q103"/>
    <mergeCell ref="R103:Y103"/>
    <mergeCell ref="Z103:AB103"/>
    <mergeCell ref="AS6:AV6"/>
    <mergeCell ref="AW6:AZ6"/>
    <mergeCell ref="B62:I62"/>
    <mergeCell ref="J62:Q62"/>
    <mergeCell ref="R62:Y62"/>
    <mergeCell ref="Z62:AG62"/>
    <mergeCell ref="U6:X6"/>
    <mergeCell ref="Y6:AB6"/>
    <mergeCell ref="AC6:AF6"/>
    <mergeCell ref="AG6:AJ6"/>
    <mergeCell ref="AK6:AN6"/>
    <mergeCell ref="AO6:AR6"/>
    <mergeCell ref="D1:J2"/>
    <mergeCell ref="C5:AJ5"/>
    <mergeCell ref="AK5:AZ5"/>
    <mergeCell ref="BA5:BH6"/>
    <mergeCell ref="C6:E6"/>
    <mergeCell ref="F6:H6"/>
    <mergeCell ref="I6:K6"/>
    <mergeCell ref="L6:N6"/>
    <mergeCell ref="O6:Q6"/>
    <mergeCell ref="R6:T6"/>
  </mergeCells>
  <conditionalFormatting sqref="F64:I76 N64:Q76 V64:Y76 AD64:AG76 F84:I96 N84:Q96 V84:Y96 AD84:AG96 AI84:AI96 F105:I117 N105:Q117 V105:Y117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C0F8FF6E4BE4BBEF624CDCD6BDE45" ma:contentTypeVersion="9" ma:contentTypeDescription="Create a new document." ma:contentTypeScope="" ma:versionID="82f9c2ed862e1409753486003b8b09cb">
  <xsd:schema xmlns:xsd="http://www.w3.org/2001/XMLSchema" xmlns:xs="http://www.w3.org/2001/XMLSchema" xmlns:p="http://schemas.microsoft.com/office/2006/metadata/properties" xmlns:ns2="596fde78-8ff4-420d-88a7-48a690e021e6" xmlns:ns3="d0bf82b7-331f-4971-84a8-7b5b420e22bf" targetNamespace="http://schemas.microsoft.com/office/2006/metadata/properties" ma:root="true" ma:fieldsID="bfcd6d69fca9783e3a5c7e2da5e181b9" ns2:_="" ns3:_="">
    <xsd:import namespace="596fde78-8ff4-420d-88a7-48a690e021e6"/>
    <xsd:import namespace="d0bf82b7-331f-4971-84a8-7b5b420e22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fde78-8ff4-420d-88a7-48a690e021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61a3f9b-bc1a-43ab-a38e-fd120e3a5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f82b7-331f-4971-84a8-7b5b420e22b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f699d98-497c-422b-8da6-6b67ff2c3ca0}" ma:internalName="TaxCatchAll" ma:showField="CatchAllData" ma:web="d0bf82b7-331f-4971-84a8-7b5b420e22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6fde78-8ff4-420d-88a7-48a690e021e6">
      <Terms xmlns="http://schemas.microsoft.com/office/infopath/2007/PartnerControls"/>
    </lcf76f155ced4ddcb4097134ff3c332f>
    <TaxCatchAll xmlns="d0bf82b7-331f-4971-84a8-7b5b420e22bf"/>
  </documentManagement>
</p:properties>
</file>

<file path=customXml/itemProps1.xml><?xml version="1.0" encoding="utf-8"?>
<ds:datastoreItem xmlns:ds="http://schemas.openxmlformats.org/officeDocument/2006/customXml" ds:itemID="{C2F0AF4E-3895-4B06-A933-5A58DD0D77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6fde78-8ff4-420d-88a7-48a690e021e6"/>
    <ds:schemaRef ds:uri="d0bf82b7-331f-4971-84a8-7b5b420e22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342C86-A4CF-4977-955D-E90028DD91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1BF12E-6F18-4A71-92CE-8C6775DE0043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d0bf82b7-331f-4971-84a8-7b5b420e22bf"/>
    <ds:schemaRef ds:uri="596fde78-8ff4-420d-88a7-48a690e021e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data</vt:lpstr>
    </vt:vector>
  </TitlesOfParts>
  <Company>Aqaba Container Terminal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 Mousa</dc:creator>
  <cp:lastModifiedBy>Zaid Mousa</cp:lastModifiedBy>
  <dcterms:created xsi:type="dcterms:W3CDTF">2023-05-02T09:59:12Z</dcterms:created>
  <dcterms:modified xsi:type="dcterms:W3CDTF">2023-05-02T09:59:53Z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0x010100122C0F8FF6E4BE4BBEF624CDCD6BDE45</vt:lpwstr>
  </property>
</Properties>
</file>